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sandialabs-my.sharepoint.com/personal/cjdelke_sandia_gov/Documents/SmartMAP/GUM/"/>
    </mc:Choice>
  </mc:AlternateContent>
  <xr:revisionPtr revIDLastSave="1106" documentId="8_{502FEE02-9D3F-4CB1-AA64-C47EDDCBCC67}" xr6:coauthVersionLast="47" xr6:coauthVersionMax="47" xr10:uidLastSave="{38DA23F4-5CCA-49D4-BD43-DC080FD0DD33}"/>
  <bookViews>
    <workbookView xWindow="-110" yWindow="-110" windowWidth="38620" windowHeight="21100" tabRatio="447" xr2:uid="{B41ACC36-F6EE-4501-9D94-A37C03BDC742}"/>
  </bookViews>
  <sheets>
    <sheet name="GUM Instructions" sheetId="2" r:id="rId1"/>
    <sheet name="GUM Uncertainty" sheetId="11" r:id="rId2"/>
    <sheet name="GUM Examples" sheetId="8" r:id="rId3"/>
    <sheet name="Formula Reference" sheetId="7" state="hidden" r:id="rId4"/>
    <sheet name="Lookups" sheetId="9" state="hidden" r:id="rId5"/>
  </sheets>
  <definedNames>
    <definedName name="__MEASUREMENT_MODEL" comment="The Measurement Model to calculate. Must return an HSTACK of up to three values calculated using the same input variables.  Example (Simultaneous Resistance): &quot;=LAMBDA(a,b,c,      HSTACK(a/b*COS(c), a/b*SIN(c),0) )&quot;">_xlfn.LAMBDA(_xlpm.a,_xlpm.b,_xlpm.c,  _xlfn.HSTACK(_xlpm.a/_xlpm.b*COS(_xlpm.c), _xlpm.a/_xlpm.b*SIN(_xlpm.c), _xlpm.a/_xlpm.b))</definedName>
    <definedName name="Confidence" localSheetId="1">'GUM Uncertainty'!$C$5</definedName>
    <definedName name="CorrelationMatrix" localSheetId="1">'GUM Uncertainty'!$T$11:$AA$18</definedName>
    <definedName name="COVARIANCE" comment="Covariance Matrix from uncertainties and correlation">_xlfn.LAMBDA(_xlpm.uncerts,_xlpm.corr,     _xlfn.MAKEARRAY(8,8,_xlfn.LAMBDA(_xlpm.i,_xlpm.j,         INDEX(_xlpm.corr, _xlpm.i, _xlpm.j) * INDEX(_xlpm.uncerts, _xlpm.i) * INDEX(_xlpm.uncerts, _xlpm.j)     )) )</definedName>
    <definedName name="DEGF_EFFECTIVE" comment="Effective degrees of freedom using Welch-Satterthwaite approximation - GUM Equation G.2b.">_xlfn.LAMBDA(_xlpm.varcombined,_xlpm.uncerts,_xlpm.dfdx,_xlpm.degfs,     _xlfn.LET(         _xlpm.s_over_d, _xlpm.uncerts^4*_xlpm.dfdx^4/_xlpm.degfs,         _xlpm.varcombined^2 / SUM(_xlfn._xlws.FILTER(_xlpm.s_over_d, NOT(ISERROR(_xlpm.s_over_d))))     ) )</definedName>
    <definedName name="DFDX" comment="Sensitivity coefficients of the measurement model">_xlfn.LAMBDA(_xlpm.values,_xlpm.uncs,_xlpm.function,_xlpm.k,     _xlfn.LET(_xlpm.eps, EPSILON(_xlpm.uncs, _xlpm.k),         _xlpm.plus, EVAL_MODEL(_xlpm.values+_xlpm.eps, _xlpm.function),         _xlpm.minus, EVAL_MODEL(_xlpm.values-_xlpm.eps, _xlpm.function),         _xlpm.dfdx, (_xlpm.plus-_xlpm.minus)/(INDEX(_xlpm.eps,_xlpm.k)*2),         IF(INDEX(_xlpm.eps,_xlpm.k)=0, _xlfn.HSTACK(0,0,0), IFERROR(_xlpm.dfdx, _xlfn.HSTACK("", "", "")))     ) )</definedName>
    <definedName name="EIGENVALUE" comment="Eigenvalue of 2x2 Matrix">_xlfn.LAMBDA(_xlpm.matrix,     _xlfn.LET(_xlpm.m, (INDEX(_xlpm.matrix,1,1)+INDEX(_xlpm.matrix,2,2))/2,         _xlpm.p, (INDEX(_xlpm.matrix,1,1)*INDEX(_xlpm.matrix,2,2) - INDEX(_xlpm.matrix,1,2)*INDEX(_xlpm.matrix,2,1)),         _xlpm.d, SQRT(_xlpm.m^2-_xlpm.p),         _xlfn.HSTACK(_xlpm.m+_xlpm.d, _xlpm.m-_xlpm.d)     ) )</definedName>
    <definedName name="EPSILON" comment="Difference used in numerical differentiation">_xlfn.LAMBDA(_xlpm.uncs,_xlpm.i,     _xlfn.MAP(_xlfn.SEQUENCE(8),         _xlfn.LAMBDA(_xlpm.k, IF(_xlpm.k=_xlpm.i, INDEX(_xlpm.uncs,_xlpm.k)/1000, 0)         )     ) )</definedName>
    <definedName name="EVAL_MODEL" comment="Evaluates the measurement model function using a range of values, limiting the number of arguments to the number in the array.">_xlfn.LAMBDA(_xlpm.values,_xlpm.function,     IFERROR(_xlpm.function(INDEX(_xlpm.values,1),INDEX(_xlpm.values,2),INDEX(_xlpm.values,3),INDEX(_xlpm.values,4),INDEX(_xlpm.values,5),INDEX(_xlpm.values,6),INDEX(_xlpm.values,7),INDEX(_xlpm.values,8)),     IFERROR(_xlpm.function(INDEX(_xlpm.values,1),INDEX(_xlpm.values,2),INDEX(_xlpm.values,3),INDEX(_xlpm.values,4),INDEX(_xlpm.values,5),INDEX(_xlpm.values,6),INDEX(_xlpm.values,7)),     IFERROR(_xlpm.function(INDEX(_xlpm.values,1),INDEX(_xlpm.values,2),INDEX(_xlpm.values,3),INDEX(_xlpm.values,4),INDEX(_xlpm.values,5),INDEX(_xlpm.values,6)),     IFERROR(_xlpm.function(INDEX(_xlpm.values,1),INDEX(_xlpm.values,2),INDEX(_xlpm.values,3),INDEX(_xlpm.values,4),INDEX(_xlpm.values,5)),     IFERROR(_xlpm.function(INDEX(_xlpm.values,1),INDEX(_xlpm.values,2),INDEX(_xlpm.values,3),INDEX(_xlpm.values,4)),     IFERROR(_xlpm.function(INDEX(_xlpm.values,1),INDEX(_xlpm.values,2),INDEX(_xlpm.values,3)),     IFERROR(_xlpm.function(INDEX(_xlpm.values,1),INDEX(_xlpm.values,2)),     _xlpm.function(INDEX(_xlpm.values,1))))))))))</definedName>
    <definedName name="HAS_CORRELATION" comment="TRUE if there are non-zero correlation coefficients">_xlfn.LAMBDA(_xlpm.cor, SUM(ABS(_xlpm.cor))&gt;8)</definedName>
    <definedName name="INVCDF_TRIANG" comment="Inverse cumulative distribution function of triangular distribution">_xlfn.LAMBDA(_xlpm.mu,_xlpm.alpha,_xlpm.p,     _xlfn.LET(_xlpm.a, _xlpm.mu-_xlpm.alpha,         _xlpm.b, _xlpm.mu+_xlpm.alpha,         IF(_xlpm.p&lt;0.5, _xlpm.a+SQRT(2)*SQRT(_xlpm.p)*(_xlpm.b-_xlpm.a)/2,                   _xlpm.b+SQRT(2-2*_xlpm.p)*(_xlpm.a-_xlpm.b)/2         )     ) )</definedName>
    <definedName name="INVCDF_UNIFORM" comment="Inverse CDF of uniform distribution.">_xlfn.LAMBDA(_xlpm.mu,_xlpm.a,_xlpm.p, _xlpm.p*(2*_xlpm.a)+_xlpm.mu-_xlpm.a)</definedName>
    <definedName name="K_LOOKUP" comment="Look up the coverage factor k from dropdown options">_xlfn.LAMBDA(_xlpm.x, _xlfn.IFS(_xlpm.x="Normal k=1", 1,                _xlpm.x="Normal k=2", 2,                _xlpm.x="Normal k=3", 3,                _xlpm.x="Triangular k=2.45", SQRT(6),                TRUE, SQRT(3)))</definedName>
    <definedName name="MC_SAMPLE_CORRELATED" comment="Generate correlated Monte Carlo samples and evaluate measurement model. Samples may be normal, uniform, or triangular. See JCGM 101:2008 Appendix C.5.">_xlfn.LAMBDA(_xlpm.function,_xlpm.nominals,_xlpm.uncerts,_xlpm.distributions,_xlpm.corr,_xlpm.nsamples,     _xlfn.LET(_xlpm.nvars,ROWS(_xlpm.uncerts),         _xlpm.pos_unc,IF(_xlpm.uncerts&lt;=0,1E-20,_xlpm.uncerts),         _xlpm.shape, _xlfn.IFS(LEFT(_xlpm.distributions,1)="U", 2, LEFT(_xlpm.distributions,1)="T", 3, TRUE, 1),         _xlpm.rtranspose,V_CHOLESKY(_xlpm.corr),         _xlpm.z,_xlfn.NORM.S.INV(_xlfn.RANDARRAY(_xlpm.nvars,_xlpm.nsamples)),         _xlpm.normcdf, _xlfn.NORM.S.DIST(MMULT(_xlpm.rtranspose,_xlpm.z), TRUE),         _xlpm.uniformsamples, INVCDF_UNIFORM(_xlpm.nominals, _xlpm.pos_unc*SQRT(3), _xlpm.normcdf),         _xlpm.trisamples, INVCDF_TRIANG(_xlpm.nominals, _xlpm.pos_unc*SQRT(6), _xlpm.normcdf),         _xlpm.normsamples, _xlfn.NORM.INV(_xlpm.normcdf, _xlpm.nominals, _xlpm.pos_unc),         _xlpm.samples, _xlfn.MAKEARRAY(_xlpm.nsamples, _xlpm.nvars, _xlfn.LAMBDA(_xlpm.i,_xlpm.j, CHOOSE(             INDEX(_xlpm.shape, _xlpm.j), INDEX(_xlpm.normsamples, _xlpm.j, _xlpm.i), INDEX(_xlpm.uniformsamples, _xlpm.j, _xlpm.i), INDEX(_xlpm.trisamples, _xlpm.j, _xlpm.i)         ))),         _xlfn.MAKEARRAY(_xlpm.nsamples, 3, _xlfn.LAMBDA(_xlpm.i,_xlpm.j, INDEX(EVAL_MODEL(INDEX(_xlpm.samples, _xlpm.i, 0), _xlpm.function), _xlpm.j)))     ) )</definedName>
    <definedName name="MC_SAMPLE_UNCOR" comment="Generate random Monte Carlo samples and evaluate measurement model. Samples may be normal, uniform, or triangular.">_xlfn.LAMBDA(_xlpm.function,_xlpm.nominals,_xlpm.uncerts,_xlpm.distributions,_xlpm.nsamples,     _xlfn.LET(_xlpm.pos_uncerts, IF(_xlpm.uncerts&lt;=0, 1E-99, _xlpm.uncerts),         _xlpm.samples, _xlfn.MAKEARRAY(_xlpm.nsamples, 8, _xlfn.LAMBDA(_xlpm.s,_xlpm.k,             _xlfn.LET(_xlpm.shape,LEFT(INDEX(_xlpm.distributions,_xlpm.k),1),                 _xlpm.mu,INDEX(_xlpm.nominals,_xlpm.k),                 _xlpm.alpha,INDEX(_xlpm.pos_uncerts,_xlpm.k),                 IF(_xlpm.shape="U",RAND_UNIFORM*(_xlpm.mu,_xlpm.alpha*SQRT(3)),                 IF(_xlpm.shape="T",RAND_TRIANG*(_xlpm.mu,_xlpm.alpha*SQRT(6)),                 RAND_NORM(_xlpm.mu,_xlpm.alpha))                 )             ))),         _xlfn.MAKEARRAY(_xlpm.nsamples, 3, _xlfn.LAMBDA(_xlpm.i,_xlpm.j, INDEX(EVAL_MODEL(INDEX(_xlpm.samples, _xlpm.i, 0), _xlpm.function), _xlpm.j)))     ) )</definedName>
    <definedName name="MC_SAMPLES" comment="Generate Monte Carlo samples.">_xlfn.LAMBDA(_xlpm.function,_xlpm.nominals,_xlpm.uncerts,_xlpm.distributions,_xlpm.corr,_xlpm.nsamples,         IF(HAS_CORRELATION(_xlpm.corr),             MC_SAMPLE_CORRELATED(_xlpm.function,_xlpm.nominals,_xlpm.uncerts,_xlpm.distributions,_xlpm.corr,_xlpm.nsamples),             MC_SAMPLE_UNCOR(_xlpm.function,_xlpm.nominals,_xlpm.uncerts,_xlpm.distributions,_xlpm.nsamples)             )         )</definedName>
    <definedName name="MeasurandDegF" localSheetId="1">'GUM Uncertainty'!$G$11:$G$18</definedName>
    <definedName name="MeasurandDistributions" localSheetId="1">'GUM Uncertainty'!$E$11:$E$18</definedName>
    <definedName name="Measurands" localSheetId="1">'GUM Uncertainty'!$C$11:$C$18</definedName>
    <definedName name="MeasurandSensitivities" localSheetId="1">'GUM Uncertainty'!$K$11:$M$18</definedName>
    <definedName name="MeasurandStdUnc" localSheetId="1">'GUM Uncertainty'!$J$11:$J$18</definedName>
    <definedName name="MeasurandUncertainty" localSheetId="1">'GUM Uncertainty'!$D$11:$D$18</definedName>
    <definedName name="MODELCOVARIANCE" comment="Calculate covariance matrix of model output">_xlfn.LAMBDA(_xlpm.sens,_xlpm.uncert,_xlpm.corr, MMULT(MMULT(TRANSPOSE(_xlpm.sens),COVARIANCE(_xlpm.uncert,_xlpm.corr)),_xlpm.sens))</definedName>
    <definedName name="MONTE_CARLO" comment="Calculate Monte Carlo samples and evaluate statistics">_xlfn.LAMBDA(_xlpm.function,_xlpm.values,_xlpm.uncerts,_xlpm.distributions,_xlpm.corr,_xlpm.nsamples,_xlpm.confidence,     _xlfn.LET(_xlpm.samples, MC_SAMPLES(_xlpm.function, _xlpm.values, _xlpm.uncerts, _xlpm.distributions, _xlpm.corr, _xlpm.nsamples),         _xlfn.VSTACK(_xlfn.BYCOL(_xlpm.samples, _xlfn.LAMBDA(_xlpm.i, AVERAGE(_xlpm.i))),                _xlfn.BYCOL(_xlpm.samples, _xlfn.LAMBDA(_xlpm.i, _xlfn.STDEV.S(_xlpm.i))),                _xlfn.BYCOL(_xlpm.samples, _xlfn.LAMBDA(_xlpm.i, _xlfn.QUARTILE.INC(_xlpm.i, 1))),                _xlfn.BYCOL(_xlpm.samples, _xlfn.LAMBDA(_xlpm.i, MEDIAN(_xlpm.i))),                _xlfn.BYCOL(_xlpm.samples, _xlfn.LAMBDA(_xlpm.i, _xlfn.QUARTILE.INC(_xlpm.i, 3))),                _xlfn.BYCOL(_xlpm.samples, _xlfn.LAMBDA(_xlpm.i, _xlfn.PERCENTILE.INC(_xlpm.i, (1-_xlpm.confidence)/2))),                _xlfn.BYCOL(_xlpm.samples, _xlfn.LAMBDA(_xlpm.i, _xlfn.PERCENTILE.INC(_xlpm.i, 1-(1-_xlpm.confidence)/2)))         )     ) )</definedName>
    <definedName name="NSamples" localSheetId="1">'GUM Uncertainty'!$C$6</definedName>
    <definedName name="OutCovariance">'GUM Uncertainty'!$K$24:$M$26</definedName>
    <definedName name="OutputCoverageHiMC" localSheetId="1">'GUM Uncertainty'!$J$66</definedName>
    <definedName name="OutputCoverageLoMC" localSheetId="1">'GUM Uncertainty'!$J$65</definedName>
    <definedName name="OutputNames">'GUM Uncertainty'!$E$5:$E$7</definedName>
    <definedName name="OutputUnits" localSheetId="1">'GUM Uncertainty'!$C$8</definedName>
    <definedName name="RAND_NORM" comment="Generate random normal sample with mean mu and standard deviation a.">_xlfn.LAMBDA(_xlpm.mu,_xlpm.a, _xlfn.NORM.INV(RAND(), _xlpm.mu, _xlpm.a))</definedName>
    <definedName name="RAND_SAMPLES" comment="Generate random samples using the given distribution shape.">_xlfn.LAMBDA(_xlpm.shape,_xlpm.mu,_xlpm.a,_xlpm.nsamples, _xlfn.MAP(_xlfn.SEQUENCE(_xlpm.nsamples), _xlfn.LAMBDA(_xlpm.k, IF(_xlpm.shape="Uniform", RAND_UNIFORM(_xlpm.mu, _xlpm.a), IF(_xlpm.shape="Triangular", RAND_TRIANG(_xlpm.mu, _xlpm.a), RAND_NORM(_xlpm.mu, _xlpm.a))))))</definedName>
    <definedName name="RAND_TRIANG" comment="Generate random sample from triangular distribution with mean mu and half-width a.">_xlfn.LAMBDA(_xlpm.mu,_xlpm.a,         _xlfn.LET(_xlpm.b, _xlpm.mu-_xlpm.a,             _xlpm.c, _xlpm.mu+_xlpm.a,             _xlpm.b +(_xlpm.c-_xlpm.b)/2*(RAND()+RAND())         ) )</definedName>
    <definedName name="RAND_UNIFORM" comment="Generate random uniform sample with mean mu and half-width a.">_xlfn.LAMBDA(_xlpm.mu,_xlpm.a, (RAND()-0.5)*_xlpm.a*2 + _xlpm.mu)</definedName>
    <definedName name="SigFigs" localSheetId="1">'GUM Uncertainty'!$C$7</definedName>
    <definedName name="V_CHOLESKY" comment="Cholseky decomposition (source: https://www.vertex42.com/lambda/cholesky.html)">_xlfn.LAMBDA(_xlpm.matrix, _xlfn.LET(_xlpm.doc,"https://www.vertex42.com/lambda/cholesky.html",     _xlpm.n,ROWS(_xlpm.matrix),     IF(ROWS(_xlpm.matrix)&lt;&gt;COLUMNS(_xlpm.matrix),         "Error: matrix not square",     IF(SUM(--(_xlpm.matrix&lt;&gt;TRANSPOSE(_xlpm.matrix)))&lt;&gt;0,         "Error: not symmetric",     IF(MDETERM(_xlpm.matrix)&lt;=0,         "Error: not positive definite",     _xlfn.REDUCE(0,_xlfn.SEQUENCE(_xlpm.n),_xlfn.LAMBDA(_xlpm.Lmat,_xlpm.j,         IF(_xlpm.j=1,             _xlfn.LET(_xlpm.Ljj,SQRT(INDEX(_xlpm.matrix,_xlpm.j,_xlpm.j)),                 _xlpm.Lij,_xlfn.CHOOSEROWS(INDEX(_xlpm.matrix,0,1),_xlfn.SEQUENCE(_xlpm.n-1,1,2,1))/_xlpm.Ljj,                 _xlfn.VSTACK(_xlpm.Ljj,_xlpm.Lij)             ),         IF(_xlpm.j=_xlpm.n,             _xlfn.LET(_xlpm.Ljj,SQRT(INDEX(_xlpm.matrix,_xlpm.j,_xlpm.j)-SUM(_xlfn.CHOOSEROWS(_xlpm.Lmat,_xlpm.j)^2)),                 _xlfn.HSTACK(_xlpm.Lmat,_xlfn.VSTACK(_xlfn.SEQUENCE(_xlpm.n-1,1,0,0),_xlpm.Ljj))             ),             _xlfn.LET(_xlpm.Ljj,SQRT(INDEX(_xlpm.matrix,_xlpm.j,_xlpm.j)-SUM(_xlfn.CHOOSEROWS(_xlpm.Lmat,_xlpm.j)^2)),                 _xlpm.Aij,_xlfn.CHOOSEROWS(INDEX(_xlpm.matrix,0,_xlpm.j),_xlfn.SEQUENCE(_xlpm.n-_xlpm.j,1,_xlpm.j+1,1)),                 _xlpm.Lik,_xlfn.CHOOSEROWS(_xlpm.Lmat,_xlfn.SEQUENCE(_xlpm.n-_xlpm.j,1,_xlpm.j+1,1)),                 _xlpm.Ljk,_xlfn.CHOOSEROWS(_xlpm.Lmat,_xlpm.j),                 _xlpm.Lij,1/_xlpm.Ljj*(_xlpm.Aij-MMULT(_xlpm.Lik,TRANSPOSE(_xlpm.Ljk))),                 _xlfn.HSTACK(_xlpm.Lmat,_xlfn.VSTACK(_xlfn.SEQUENCE(_xlpm.j-1,1,0,0),_xlpm.Ljj,_xlpm.Lij))             )         ))     ))     ))) ))</definedName>
    <definedName name="ValidityCheckDelta" localSheetId="1">'GUM Uncertainty'!$K$46</definedName>
    <definedName name="VariableNames" localSheetId="1">'GUM Uncertainty'!$B$11:$B$18</definedName>
    <definedName name="Y1VAR">'GUM Uncertainty'!$K$24</definedName>
    <definedName name="Y2VAR">'GUM Uncertainty'!$L$25</definedName>
    <definedName name="Y3VAR">'GUM Uncertainty'!$M$26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8" l="1"/>
  <c r="J7" i="8"/>
  <c r="J6" i="8"/>
  <c r="K44" i="11" l="1" a="1"/>
  <c r="K44" i="11" s="1"/>
  <c r="K35" i="11" a="1"/>
  <c r="K35" i="11" s="1"/>
  <c r="J24" i="11" a="1"/>
  <c r="J24" i="11" s="1"/>
  <c r="K21" i="11" a="1"/>
  <c r="K21" i="11" s="1"/>
  <c r="O10" i="11" a="1"/>
  <c r="O10" i="11" s="1"/>
  <c r="K10" i="11" a="1"/>
  <c r="K10" i="11" s="1"/>
  <c r="H66" i="11"/>
  <c r="I66" i="11" s="1"/>
  <c r="J66" i="11" s="1"/>
  <c r="K66" i="11" s="1"/>
  <c r="G72" i="11"/>
  <c r="G73" i="11" s="1"/>
  <c r="G74" i="11" s="1"/>
  <c r="G75" i="11" s="1"/>
  <c r="G76" i="11" s="1"/>
  <c r="G77" i="11" s="1"/>
  <c r="G78" i="11" s="1"/>
  <c r="G79" i="11" s="1"/>
  <c r="G80" i="11" s="1"/>
  <c r="G81" i="11" s="1"/>
  <c r="G82" i="11" s="1"/>
  <c r="G83" i="11" s="1"/>
  <c r="G84" i="11" s="1"/>
  <c r="G85" i="11" s="1"/>
  <c r="G86" i="11" s="1"/>
  <c r="G87" i="11" s="1"/>
  <c r="G88" i="11" s="1"/>
  <c r="G89" i="11" s="1"/>
  <c r="G90" i="11" s="1"/>
  <c r="G91" i="11" s="1"/>
  <c r="G92" i="11" s="1"/>
  <c r="G93" i="11" s="1"/>
  <c r="G94" i="11" s="1"/>
  <c r="G95" i="11" s="1"/>
  <c r="G96" i="11" s="1"/>
  <c r="G97" i="11" s="1"/>
  <c r="G98" i="11" s="1"/>
  <c r="G99" i="11" s="1"/>
  <c r="G100" i="11" s="1"/>
  <c r="G101" i="11" s="1"/>
  <c r="G102" i="11" s="1"/>
  <c r="G103" i="11" s="1"/>
  <c r="G104" i="11" s="1"/>
  <c r="G105" i="11" s="1"/>
  <c r="G106" i="11" s="1"/>
  <c r="G107" i="11" s="1"/>
  <c r="G108" i="11" s="1"/>
  <c r="G109" i="11" s="1"/>
  <c r="G110" i="11" s="1"/>
  <c r="G111" i="11" s="1"/>
  <c r="G112" i="11" s="1"/>
  <c r="G113" i="11" s="1"/>
  <c r="G114" i="11" s="1"/>
  <c r="G115" i="11" s="1"/>
  <c r="G116" i="11" s="1"/>
  <c r="G117" i="11" s="1"/>
  <c r="G118" i="11" s="1"/>
  <c r="G119" i="11" s="1"/>
  <c r="G120" i="11" s="1"/>
  <c r="G121" i="11" s="1"/>
  <c r="G122" i="11" s="1"/>
  <c r="G123" i="11" s="1"/>
  <c r="G124" i="11" s="1"/>
  <c r="G125" i="11" s="1"/>
  <c r="G126" i="11" s="1"/>
  <c r="G127" i="11" s="1"/>
  <c r="G128" i="11" s="1"/>
  <c r="G129" i="11" s="1"/>
  <c r="G130" i="11" s="1"/>
  <c r="G131" i="11" s="1"/>
  <c r="G132" i="11" s="1"/>
  <c r="G133" i="11" s="1"/>
  <c r="G134" i="11" s="1"/>
  <c r="K22" i="11" a="1"/>
  <c r="K22" i="11" s="1"/>
  <c r="K18" i="11" a="1"/>
  <c r="K18" i="11" s="1"/>
  <c r="K17" i="11" a="1"/>
  <c r="K17" i="11" s="1"/>
  <c r="K16" i="11" a="1"/>
  <c r="K16" i="11" s="1"/>
  <c r="K15" i="11" a="1"/>
  <c r="K15" i="11" s="1"/>
  <c r="K14" i="11" a="1"/>
  <c r="K14" i="11" s="1"/>
  <c r="K13" i="11" a="1"/>
  <c r="K13" i="11" s="1"/>
  <c r="K12" i="11" a="1"/>
  <c r="K12" i="11" s="1"/>
  <c r="K11" i="11" a="1"/>
  <c r="K11" i="11" l="1"/>
  <c r="T10" i="11" a="1"/>
  <c r="T10" i="11" s="1"/>
  <c r="S11" i="11" a="1"/>
  <c r="S11" i="11" s="1"/>
  <c r="J11" i="11" a="1"/>
  <c r="J11" i="11" s="1"/>
  <c r="I11" i="11" a="1"/>
  <c r="I11" i="11" s="1"/>
  <c r="K45" i="11"/>
  <c r="Z18" i="11"/>
  <c r="Y18" i="11"/>
  <c r="X18" i="11"/>
  <c r="W18" i="11"/>
  <c r="V18" i="11"/>
  <c r="U18" i="11"/>
  <c r="T18" i="11"/>
  <c r="Y17" i="11"/>
  <c r="X17" i="11"/>
  <c r="W17" i="11"/>
  <c r="V17" i="11"/>
  <c r="U17" i="11"/>
  <c r="T17" i="11"/>
  <c r="X16" i="11"/>
  <c r="W16" i="11"/>
  <c r="V16" i="11"/>
  <c r="U16" i="11"/>
  <c r="T16" i="11"/>
  <c r="W15" i="11"/>
  <c r="V15" i="11"/>
  <c r="U15" i="11"/>
  <c r="T15" i="11"/>
  <c r="V14" i="11"/>
  <c r="U14" i="11"/>
  <c r="T14" i="11"/>
  <c r="U13" i="11"/>
  <c r="T13" i="11"/>
  <c r="T12" i="11"/>
  <c r="K24" i="11" l="1" a="1"/>
  <c r="C65" i="11" a="1"/>
  <c r="C65" i="11" s="1"/>
  <c r="K36" i="11" a="1"/>
  <c r="K24" i="11" l="1"/>
  <c r="H65" i="11" s="1" a="1"/>
  <c r="M28" i="11"/>
  <c r="M46" i="11" s="1"/>
  <c r="L28" i="11"/>
  <c r="L46" i="11" s="1"/>
  <c r="J65" i="11" a="1"/>
  <c r="J65" i="11" s="1"/>
  <c r="J68" i="11" s="1"/>
  <c r="P11" i="11" a="1"/>
  <c r="P11" i="11" s="1"/>
  <c r="Q11" i="11" a="1"/>
  <c r="Q11" i="11" s="1"/>
  <c r="L29" i="11" a="1"/>
  <c r="L29" i="11" s="1"/>
  <c r="M29" i="11" a="1"/>
  <c r="M29" i="11" s="1"/>
  <c r="K36" i="11"/>
  <c r="I67" i="11" l="1"/>
  <c r="H65" i="11"/>
  <c r="H68" i="11" s="1"/>
  <c r="K67" i="11"/>
  <c r="J67" i="11"/>
  <c r="K28" i="11"/>
  <c r="K46" i="11" s="1"/>
  <c r="K29" i="11" a="1"/>
  <c r="K29" i="11" s="1"/>
  <c r="K30" i="11" s="1" a="1"/>
  <c r="K30" i="11" s="1"/>
  <c r="O11" i="11" a="1"/>
  <c r="O11" i="11" s="1"/>
  <c r="H67" i="11" l="1"/>
  <c r="I94" i="11" s="1"/>
  <c r="I68" i="11"/>
  <c r="L31" i="11"/>
  <c r="K31" i="11"/>
  <c r="K32" i="11" s="1" a="1"/>
  <c r="K32" i="11" s="1"/>
  <c r="K47" i="11" s="1"/>
  <c r="M31" i="11"/>
  <c r="K81" i="11"/>
  <c r="I95" i="11"/>
  <c r="I106" i="11"/>
  <c r="I103" i="11"/>
  <c r="I118" i="11"/>
  <c r="H106" i="11"/>
  <c r="H116" i="11"/>
  <c r="H124" i="11"/>
  <c r="I79" i="11"/>
  <c r="H86" i="11"/>
  <c r="H102" i="11"/>
  <c r="H129" i="11"/>
  <c r="H133" i="11"/>
  <c r="H82" i="11"/>
  <c r="H87" i="11"/>
  <c r="H134" i="11"/>
  <c r="I114" i="11"/>
  <c r="I126" i="11"/>
  <c r="I74" i="11"/>
  <c r="I81" i="11"/>
  <c r="I102" i="11"/>
  <c r="I117" i="11"/>
  <c r="I121" i="11"/>
  <c r="I125" i="11"/>
  <c r="I129" i="11"/>
  <c r="H122" i="11"/>
  <c r="I75" i="11"/>
  <c r="I109" i="11"/>
  <c r="I130" i="11"/>
  <c r="H118" i="11"/>
  <c r="H94" i="11"/>
  <c r="H99" i="11"/>
  <c r="H110" i="11"/>
  <c r="H115" i="11"/>
  <c r="H119" i="11"/>
  <c r="H127" i="11"/>
  <c r="H79" i="11"/>
  <c r="I90" i="11"/>
  <c r="I116" i="11"/>
  <c r="I124" i="11"/>
  <c r="I93" i="11"/>
  <c r="I122" i="11"/>
  <c r="H81" i="11"/>
  <c r="H104" i="11"/>
  <c r="H77" i="11"/>
  <c r="H105" i="11"/>
  <c r="H73" i="11"/>
  <c r="H96" i="11"/>
  <c r="I80" i="11"/>
  <c r="H92" i="11"/>
  <c r="H112" i="11"/>
  <c r="H76" i="11"/>
  <c r="H97" i="11"/>
  <c r="I76" i="11"/>
  <c r="H88" i="11"/>
  <c r="I72" i="11"/>
  <c r="H84" i="11"/>
  <c r="H80" i="11"/>
  <c r="H85" i="11"/>
  <c r="K33" i="11" a="1"/>
  <c r="I73" i="11" l="1"/>
  <c r="H109" i="11"/>
  <c r="I101" i="11"/>
  <c r="I104" i="11"/>
  <c r="H130" i="11"/>
  <c r="I107" i="11"/>
  <c r="I98" i="11"/>
  <c r="H121" i="11"/>
  <c r="H111" i="11"/>
  <c r="I85" i="11"/>
  <c r="H126" i="11"/>
  <c r="I84" i="11"/>
  <c r="I131" i="11"/>
  <c r="H98" i="11"/>
  <c r="I91" i="11"/>
  <c r="I96" i="11"/>
  <c r="H93" i="11"/>
  <c r="H101" i="11"/>
  <c r="H113" i="11"/>
  <c r="H131" i="11"/>
  <c r="I88" i="11"/>
  <c r="I133" i="11"/>
  <c r="I86" i="11"/>
  <c r="H114" i="11"/>
  <c r="H91" i="11"/>
  <c r="I78" i="11"/>
  <c r="I115" i="11"/>
  <c r="I110" i="11"/>
  <c r="H89" i="11"/>
  <c r="H108" i="11"/>
  <c r="H100" i="11"/>
  <c r="I132" i="11"/>
  <c r="H123" i="11"/>
  <c r="I77" i="11"/>
  <c r="H75" i="11"/>
  <c r="I97" i="11"/>
  <c r="I82" i="11"/>
  <c r="H125" i="11"/>
  <c r="H120" i="11"/>
  <c r="I87" i="11"/>
  <c r="I105" i="11"/>
  <c r="I99" i="11"/>
  <c r="H78" i="11"/>
  <c r="H83" i="11"/>
  <c r="I108" i="11"/>
  <c r="I113" i="11"/>
  <c r="I134" i="11"/>
  <c r="H103" i="11"/>
  <c r="H117" i="11"/>
  <c r="H74" i="11"/>
  <c r="I100" i="11"/>
  <c r="I128" i="11"/>
  <c r="I127" i="11"/>
  <c r="H72" i="11"/>
  <c r="I71" i="11"/>
  <c r="H71" i="11"/>
  <c r="I92" i="11"/>
  <c r="I112" i="11"/>
  <c r="H132" i="11"/>
  <c r="H95" i="11"/>
  <c r="I120" i="11"/>
  <c r="I123" i="11"/>
  <c r="M47" i="11"/>
  <c r="H107" i="11"/>
  <c r="H128" i="11"/>
  <c r="H90" i="11"/>
  <c r="I111" i="11"/>
  <c r="I119" i="11"/>
  <c r="I89" i="11"/>
  <c r="I83" i="11"/>
  <c r="L47" i="11"/>
  <c r="J72" i="11"/>
  <c r="K127" i="11"/>
  <c r="K100" i="11"/>
  <c r="J101" i="11"/>
  <c r="J76" i="11"/>
  <c r="J108" i="11"/>
  <c r="J124" i="11"/>
  <c r="J88" i="11"/>
  <c r="J132" i="11"/>
  <c r="K104" i="11"/>
  <c r="K132" i="11"/>
  <c r="J113" i="11"/>
  <c r="J92" i="11"/>
  <c r="J80" i="11"/>
  <c r="J96" i="11"/>
  <c r="J104" i="11"/>
  <c r="J84" i="11"/>
  <c r="J100" i="11"/>
  <c r="K84" i="11"/>
  <c r="K124" i="11"/>
  <c r="J105" i="11"/>
  <c r="J77" i="11"/>
  <c r="J112" i="11"/>
  <c r="K68" i="11"/>
  <c r="K92" i="11"/>
  <c r="J81" i="11"/>
  <c r="J125" i="11"/>
  <c r="K97" i="11"/>
  <c r="K129" i="11"/>
  <c r="J98" i="11"/>
  <c r="J130" i="11"/>
  <c r="K98" i="11"/>
  <c r="K130" i="11"/>
  <c r="J99" i="11"/>
  <c r="J131" i="11"/>
  <c r="K99" i="11"/>
  <c r="J71" i="11"/>
  <c r="J103" i="11"/>
  <c r="K103" i="11"/>
  <c r="J78" i="11"/>
  <c r="K110" i="11"/>
  <c r="J79" i="11"/>
  <c r="K111" i="11"/>
  <c r="J83" i="11"/>
  <c r="K115" i="11"/>
  <c r="K120" i="11"/>
  <c r="K117" i="11"/>
  <c r="K86" i="11"/>
  <c r="J119" i="11"/>
  <c r="J117" i="11"/>
  <c r="K122" i="11"/>
  <c r="J116" i="11"/>
  <c r="K96" i="11"/>
  <c r="J85" i="11"/>
  <c r="J129" i="11"/>
  <c r="K101" i="11"/>
  <c r="K133" i="11"/>
  <c r="J102" i="11"/>
  <c r="J134" i="11"/>
  <c r="K102" i="11"/>
  <c r="K134" i="11"/>
  <c r="K71" i="11"/>
  <c r="K79" i="11"/>
  <c r="J115" i="11"/>
  <c r="J109" i="11"/>
  <c r="J86" i="11"/>
  <c r="K118" i="11"/>
  <c r="K128" i="11"/>
  <c r="J91" i="11"/>
  <c r="K95" i="11"/>
  <c r="J120" i="11"/>
  <c r="K108" i="11"/>
  <c r="J89" i="11"/>
  <c r="J133" i="11"/>
  <c r="K105" i="11"/>
  <c r="J74" i="11"/>
  <c r="J106" i="11"/>
  <c r="K74" i="11"/>
  <c r="K106" i="11"/>
  <c r="J75" i="11"/>
  <c r="J107" i="11"/>
  <c r="K75" i="11"/>
  <c r="K107" i="11"/>
  <c r="K119" i="11"/>
  <c r="K89" i="11"/>
  <c r="K90" i="11"/>
  <c r="K123" i="11"/>
  <c r="J128" i="11"/>
  <c r="K112" i="11"/>
  <c r="J93" i="11"/>
  <c r="K73" i="11"/>
  <c r="K109" i="11"/>
  <c r="J110" i="11"/>
  <c r="K78" i="11"/>
  <c r="J111" i="11"/>
  <c r="K72" i="11"/>
  <c r="K116" i="11"/>
  <c r="J97" i="11"/>
  <c r="K77" i="11"/>
  <c r="K113" i="11"/>
  <c r="J82" i="11"/>
  <c r="J114" i="11"/>
  <c r="K82" i="11"/>
  <c r="K114" i="11"/>
  <c r="K83" i="11"/>
  <c r="J118" i="11"/>
  <c r="K87" i="11"/>
  <c r="K121" i="11"/>
  <c r="J122" i="11"/>
  <c r="J123" i="11"/>
  <c r="K131" i="11"/>
  <c r="K76" i="11"/>
  <c r="K85" i="11"/>
  <c r="J87" i="11"/>
  <c r="J90" i="11"/>
  <c r="K80" i="11"/>
  <c r="K91" i="11"/>
  <c r="K88" i="11"/>
  <c r="J73" i="11"/>
  <c r="J121" i="11"/>
  <c r="K93" i="11"/>
  <c r="K125" i="11"/>
  <c r="J94" i="11"/>
  <c r="J126" i="11"/>
  <c r="K94" i="11"/>
  <c r="K126" i="11"/>
  <c r="J95" i="11"/>
  <c r="J127" i="11"/>
  <c r="M48" i="11"/>
  <c r="L48" i="11"/>
  <c r="K33" i="11"/>
  <c r="K48" i="1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<sst xmlns="http://schemas.openxmlformats.org/spreadsheetml/2006/main" count="196" uniqueCount="168">
  <si>
    <t>v0.1</t>
  </si>
  <si>
    <t>uncertainty@sandia.gov</t>
  </si>
  <si>
    <t>Spreadsheet Tabs</t>
  </si>
  <si>
    <t>GUM Uncertainty</t>
  </si>
  <si>
    <t>GUM Examples</t>
  </si>
  <si>
    <t>Examples from literature and training courses that may be copied into the GUM Uncertainty tab</t>
  </si>
  <si>
    <t>Formula Reference</t>
  </si>
  <si>
    <t>Lists the LAMBDA functions used in Excel's Name Manager for readability. Hidden by default.</t>
  </si>
  <si>
    <t>Lookups</t>
  </si>
  <si>
    <t>Provides allowable options for dropdown menus. Hidden by default.</t>
  </si>
  <si>
    <t>GUM Uncertainty Instructions</t>
  </si>
  <si>
    <t>1. Press CTRL+F3 to open Excel's Name Manager (Or Click "Name Manager" from the "Formulas" menu bar)</t>
  </si>
  <si>
    <t>3. Enter Variable names, values, and uncertainties in the Variables table, in the same order as defined in the LAMBDA in step 2.</t>
  </si>
  <si>
    <t>5. GUM and Monte Carlo results will be computed, providing standard uncertainty, expanded uncertianty, and 95% coverage limits.</t>
  </si>
  <si>
    <t>6. The GUM vs Monte Carlo comparison can be used to validate the GUM equation and check for nonlinearities in the model. It compares the 95% coverage limits and determines whether they fall within a tolerance δ. See Section 8 of JCGM 101:2008.</t>
  </si>
  <si>
    <t>Limitations</t>
  </si>
  <si>
    <t>Excel's random number generator cannot be seeded.</t>
  </si>
  <si>
    <t>The measurement model may have up to 8 variables. More could be added by modifying the Named Formulas.</t>
  </si>
  <si>
    <t>Units are provided for record-keeping only, no unit conversion is done.</t>
  </si>
  <si>
    <t>About</t>
  </si>
  <si>
    <t>Sandia National Laboratories is a multimission laboratory managed and operated by National Technology &amp; Engineering Solutions of Sandia, LLC, a wholly owned subsidiary of Honeywell International Inc., for the U.S. Department of Energy’s National Nuclear Security Administration under contract DE-NA0003525.</t>
  </si>
  <si>
    <t>Settings</t>
  </si>
  <si>
    <t>Level of Confidence</t>
  </si>
  <si>
    <t>Monte Carlo Samples</t>
  </si>
  <si>
    <t>Sig. Figs. for Comparison</t>
  </si>
  <si>
    <t/>
  </si>
  <si>
    <t>Variable</t>
  </si>
  <si>
    <t>Value</t>
  </si>
  <si>
    <t>Uncertainty</t>
  </si>
  <si>
    <t>Distribution</t>
  </si>
  <si>
    <t>Units</t>
  </si>
  <si>
    <t>Deg. Freedom</t>
  </si>
  <si>
    <t>Std Unc.</t>
  </si>
  <si>
    <t>Sensitivity</t>
  </si>
  <si>
    <t>Correlation Matrix</t>
  </si>
  <si>
    <t>Normal k=1</t>
  </si>
  <si>
    <t>GUM Results</t>
  </si>
  <si>
    <t>Measurand Value</t>
  </si>
  <si>
    <t>Standard Deviation</t>
  </si>
  <si>
    <t>Coverage Region Low</t>
  </si>
  <si>
    <t>Coverage Region High</t>
  </si>
  <si>
    <t>Monte Carlo Results</t>
  </si>
  <si>
    <t>Mean</t>
  </si>
  <si>
    <t>1st Quartile</t>
  </si>
  <si>
    <t>Median</t>
  </si>
  <si>
    <t>3rd Quartile</t>
  </si>
  <si>
    <t>Significant Figures</t>
  </si>
  <si>
    <t>δ</t>
  </si>
  <si>
    <t>Low Limit Agree?</t>
  </si>
  <si>
    <t>High Limit Agree?</t>
  </si>
  <si>
    <t>Uniform k=1.73</t>
  </si>
  <si>
    <t>Normal k=2</t>
  </si>
  <si>
    <t>I</t>
  </si>
  <si>
    <r>
      <rPr>
        <b/>
        <sz val="11"/>
        <color theme="1"/>
        <rFont val="Aptos Narrow"/>
        <family val="2"/>
        <scheme val="minor"/>
      </rPr>
      <t>Example GUM Calculations.</t>
    </r>
    <r>
      <rPr>
        <sz val="11"/>
        <color theme="1"/>
        <rFont val="Aptos Narrow"/>
        <family val="2"/>
        <scheme val="minor"/>
      </rPr>
      <t xml:space="preserve">
Copy the LAMBDA equation into Excel's Name Manager in the __MEASUREMENT_MODEL function.
Then copy the variables table into the GUM Uncertainty worksheet.</t>
    </r>
  </si>
  <si>
    <t>X</t>
  </si>
  <si>
    <t>Z</t>
  </si>
  <si>
    <t>These are the same formulas entered in the Name Manager, listed here for readability. To modify, copy them to a real code editor then paste in to the name manager.</t>
  </si>
  <si>
    <t>Comments</t>
  </si>
  <si>
    <t>General Equations</t>
  </si>
  <si>
    <t>__MEASUREMENT_MODEL</t>
  </si>
  <si>
    <t>The function the user should update to define a measurement equation. Given here is the Pitot Tube Airspeed Calculation example from Kline and McClintock's paper that originated the GUM equations.</t>
  </si>
  <si>
    <t>K_LOOKUP</t>
  </si>
  <si>
    <t>=LAMBDA(x, IFS(
    x="Normal k=1", 1,
    x="Normal k=2", 2,
    x="Normal k=3", 3,
    x="Triangular k=2.45", SQRT(6),
    TRUE, SQRT(3)
    )
)</t>
  </si>
  <si>
    <t>Look up the coverage factor k from distribution dropdown options, which should match the Validation Options in the Lookups sheet.</t>
  </si>
  <si>
    <t>HAS_CORRELATION</t>
  </si>
  <si>
    <t>=LAMBDA(cor, SUM(ABS(cor))&gt;8)</t>
  </si>
  <si>
    <t>Determine whether there are any non-zero correlation coefficients</t>
  </si>
  <si>
    <t>EVAL_MODEL</t>
  </si>
  <si>
    <t>=LAMBDA(values,function,
    IFERROR(function(INDEX(values,1),INDEX(values,2),INDEX(values,3),INDEX(values,4),INDEX(values,5),INDEX(values,6),INDEX(values,7),INDEX(values,8)),
    IFERROR(function(INDEX(values,1),INDEX(values,2),INDEX(values,3),INDEX(values,4),INDEX(values,5),INDEX(values,6),INDEX(values,7)),
    IFERROR(function(INDEX(values,1),INDEX(values,2),INDEX(values,3),INDEX(values,4),INDEX(values,5),INDEX(values,6)),
    IFERROR(function(INDEX(values,1),INDEX(values,2),INDEX(values,3),INDEX(values,4),INDEX(values,5)),
    IFERROR(function(INDEX(values,1),INDEX(values,2),INDEX(values,3),INDEX(values,4)),
    IFERROR(function(INDEX(values,1),INDEX(values,2),INDEX(values,3)),
    IFERROR(function(INDEX(values,1),INDEX(values,2)),
    function(INDEX(values,1)))))))))
)</t>
  </si>
  <si>
    <t>Evaluates the measurement model function using a range of values, limiting the number of arguments to the number in the array.
This is ugly, but there's no introspection or alternative to provide aribtrary-length lambda input. Extend if adding more than 8 variables.</t>
  </si>
  <si>
    <t>GUM Equation Functions</t>
  </si>
  <si>
    <t>EPSILON</t>
  </si>
  <si>
    <t>=LAMBDA(uncs, i,
    MAP(SEQUENCE(8),
        LAMBDA(k, IF(k=i, INDEX(uncs,k)/1000, 0))
    )
)</t>
  </si>
  <si>
    <t>Calculate the delta used in numerical differentiation, based on magnitude of uncertainty</t>
  </si>
  <si>
    <t>DFDX</t>
  </si>
  <si>
    <t>Calculate sensitivity coefficients of the measurement model - GUM Equation 11b.</t>
  </si>
  <si>
    <t>DEGF_EFFECTIVE</t>
  </si>
  <si>
    <t>=LAMBDA(ucombined,uncerts,dfdx,degfs,
    LET(
        s_over_d, uncerts^4*dfdx^4/degfs,
        ucombined^4 / SUM(FILTER(s_over_d, NOT(ISERROR(s_over_d))))
    )
)</t>
  </si>
  <si>
    <t>Effective degrees of freedom using Welch-Satterthwaite approximation - GUM Equation G.2b.</t>
  </si>
  <si>
    <t>Monte Carlo Functions</t>
  </si>
  <si>
    <t>RAND_NORM</t>
  </si>
  <si>
    <t>=LAMBDA(mu, a, NORM.INV(RAND(), mu, a))</t>
  </si>
  <si>
    <t>Generate a random number from normal distribution with mean mu and standard devaition a.</t>
  </si>
  <si>
    <t>RAND_UNIFORM</t>
  </si>
  <si>
    <t>=LAMBDA(mu, a, (RAND()-0.5)*a*2 + mu)</t>
  </si>
  <si>
    <t>Generate a random number from uniform distribution with mean mu and half-width a.</t>
  </si>
  <si>
    <t>RAND_TRIANG</t>
  </si>
  <si>
    <t>=LAMBDA(mu, a,
        LET(b, mu-a,
            c, mu+a,
            b + (c-b)/2*(RAND()+RAND())
        )
)</t>
  </si>
  <si>
    <t>Generate a random number from triangular distribution with mean mu and half-width a. See JCGM 101:2008, 6.4.5.</t>
  </si>
  <si>
    <t>INVCDF_UNIFORM</t>
  </si>
  <si>
    <t>=LAMBDA(mu, a, p, p*(2*a)+mu-a)</t>
  </si>
  <si>
    <t>Inverse CDF of uniform distribution</t>
  </si>
  <si>
    <t>INVCDF_TRIANG</t>
  </si>
  <si>
    <t>=LAMBDA(mu, alpha, p,
    LET(a, mu-alpha,
            b, mu+alpha,
        IF(p&lt;0.5, a+SQRT(2)*SQRT(p)*(b-a)/2,
             b+SQRT(2-2*p)*(a-b)/2
        )
    )</t>
  </si>
  <si>
    <t>Inverse CDF of triangular distribution</t>
  </si>
  <si>
    <t>MC_SAMPLES</t>
  </si>
  <si>
    <t>Generate Monte Carlo samples of the output value. This function just checks for correlations then calls the appropriate sub-function below.</t>
  </si>
  <si>
    <t>MC_SAMPLE_UNCOR</t>
  </si>
  <si>
    <t>Generate uncorrelated random Monte Carlo samples and evaluate measurement model. Samples may be normal, uniform, or triangular. Returns a sequence of length nsamples.</t>
  </si>
  <si>
    <t>MC_SAMPLE_CORRELATED</t>
  </si>
  <si>
    <t>Generate correlated Monte Carlo samples and evaluate measurement model. Samples may be normal, uniform, or triangular. Returns a sequence of length nsamples.
See JCGM 101:2008 Appendix C.5.</t>
  </si>
  <si>
    <t>MONTE_CARLO</t>
  </si>
  <si>
    <t>=LAMBDA(function,values,uncerts,distributions,corr,nsamples,confidence,
    LET(samples, MC_SAMPLES(function, values, uncerts, distributions, corr, nsamples),
        hbins, HISTBINS(samples, 40),
        bincounts, HIST(samples, hbins),
        VSTACK(
            AVERAGE(samples),
            STDEV.S(samples),
            MIN(samples),
            QUARTILE.INC(samples, 1),
            MEDIAN(samples),
            QUARTILE.INC(samples, 3),
            MAX(samples),
            PERCENTILE.INC(samples, (1-confidence)/2),
            PERCENTILE.INC(samples, 1-(1-confidence)/2),
            hbins,
            bincounts
        )
    )
)</t>
  </si>
  <si>
    <t>Calculate Monte Carlo samples and evaluate statistics, including max, min, quartiles, and 95% coverage region. Also generates histogram bins and density for plotting.</t>
  </si>
  <si>
    <t>V_CHOLESKY</t>
  </si>
  <si>
    <t>=LAMBDA(matrix,
    LET(doc,"https://www.vertex42.com/lambda/cholesky.html",
    n,ROWS(matrix),
    IF(ROWS(matrix)&lt;&gt;COLUMNS(matrix),
    "Error: matrix not square",
    IF(SUM(--(matrix&lt;&gt;TRANSPOSE(matrix)))&lt;&gt;0,
    "Error: not symmetric",
    IF(MDETERM(matrix)&lt;=0,
    "Error: not positive definite",
    REDUCE(0,SEQUENCE(n),LAMBDA(Lmat,j,
    IF(j=1,
    LET(Ljj,SQRT(INDEX(matrix,j,j)),
    Lij,CHOOSEROWS(INDEX(matrix,0,1),SEQUENCE(n-1,1,2,1))/Ljj,
    VSTACK(Ljj,Lij)),
    IF(j=n,
    LET(Ljj,SQRT(INDEX(matrix,j,j)-SUM(CHOOSEROWS(Lmat,j)^2)),
    HSTACK(Lmat,VSTACK(SEQUENCE(n-1,1,0,0),Ljj))),
    LET(Ljj,SQRT(INDEX(matrix,j,j)-SUM(CHOOSEROWS(Lmat,j)^2)),
    Aij,CHOOSEROWS(INDEX(matrix,0,j),SEQUENCE(n-j,1,j+1,1)),
    Lik,CHOOSEROWS(Lmat,SEQUENCE(n-j,1,j+1,1)),
    Ljk,CHOOSEROWS(Lmat,j),
    Lij,1/Ljj*(Aij-MMULT(Lik,TRANSPOSE(Ljk))),
    HSTACK(Lmat,VSTACK(SEQUENCE(j-1,1,0,0),Ljj,Lij)))))))
    )))))</t>
  </si>
  <si>
    <t>Cholseky decomposition
(Source: https://www.vertex42.com/lambda/cholesky.html, MIT Licensed)</t>
  </si>
  <si>
    <t>Distribution Dropdown:</t>
  </si>
  <si>
    <t>Normal k=3</t>
  </si>
  <si>
    <t>Triangular k=2.45</t>
  </si>
  <si>
    <t>SAND2026-16029O</t>
  </si>
  <si>
    <t>Eff. Deg. Freedom</t>
  </si>
  <si>
    <t>Coverage Factor</t>
  </si>
  <si>
    <t>Expanded Uncertainty</t>
  </si>
  <si>
    <t>Output Covariance</t>
  </si>
  <si>
    <t>MC Samples for Plot</t>
  </si>
  <si>
    <t>Eigenvale</t>
  </si>
  <si>
    <t>Chi2</t>
  </si>
  <si>
    <t>x</t>
  </si>
  <si>
    <t>y</t>
  </si>
  <si>
    <t>t</t>
  </si>
  <si>
    <t>Angle (rad, deg)</t>
  </si>
  <si>
    <t>Y1-Y2</t>
  </si>
  <si>
    <t>Y2-Y3</t>
  </si>
  <si>
    <t>Output Names</t>
  </si>
  <si>
    <t>GUM Ellipses</t>
  </si>
  <si>
    <t>Proportions</t>
  </si>
  <si>
    <t>GUM versus MC Comparison</t>
  </si>
  <si>
    <t xml:space="preserve">   Matrix</t>
  </si>
  <si>
    <t>⬐Plot data in hidden rows here</t>
  </si>
  <si>
    <t>V</t>
  </si>
  <si>
    <t>θ</t>
  </si>
  <si>
    <t>R</t>
  </si>
  <si>
    <t>Press CTRL+F3 to open Name Manager, then edit the __MEASUREMENT_MODEL function to define the measurement equation as an HSTACK of three outputs.</t>
  </si>
  <si>
    <t>real</t>
  </si>
  <si>
    <t>imag</t>
  </si>
  <si>
    <t>Height, Width (ellipse radius)</t>
  </si>
  <si>
    <t>=LAMBDA(a,b,  HSTACK(SQRT(a^2+b^2), ATAN2(a,b),0))</t>
  </si>
  <si>
    <t>=LAMBDA(a,b,c,  HSTACK(a/b*COS(c), a/b*SIN(c), a/b))</t>
  </si>
  <si>
    <t>Simultaneous Resistance/Reactance</t>
  </si>
  <si>
    <t>Voltage</t>
  </si>
  <si>
    <t>Current</t>
  </si>
  <si>
    <t>Phase Angle</t>
  </si>
  <si>
    <t>Magnitude and Phase</t>
  </si>
  <si>
    <t>Note Excel's weird order of ATAN2 inputs</t>
  </si>
  <si>
    <t>For other GUM-S2 examples, use phase = 0.1, 0.01, 0.001</t>
  </si>
  <si>
    <t>And add correlation of 0.9</t>
  </si>
  <si>
    <t>Example from GUM Supplement 2. Model expects 3 outputs, so use 0 as third item in HSTACK.</t>
  </si>
  <si>
    <t>Example in GUM H.3. Enter correlation coefficients of r(V,I)=-0.36, r(V,θ)=0.86, r(I,θ)=-0.65.</t>
  </si>
  <si>
    <t>Propagate uncertainty through a measurement model f(x1, x2, x3), where each x input has uncertainty, and f produces a vector (up to 3 items implemented). Uses the GUM equation and Monte Carlo method for comparison.</t>
  </si>
  <si>
    <t>2. Change the __MEASUREMENT_MODEL function to refer to the measurement equation as a LAMBDA function.
    The LAMBDA contains up to 8 variable names, followed by the formula to compute.
    The formula must return an HSTACK of the three output variables. If only two outputs, the last item in the HSTACK may be 0.
    For example, "=LAMBDA(a, b, c, HSTACK(a/b*cos(c), a/b*sin(c), a/b))"
    computes the simultaneous resistance and reactance example in the GUM Appendix H.3 and GUM-S2.</t>
  </si>
  <si>
    <t>4. To add correlations between variables, unhide columns as indicated and edit the correlation matrix.</t>
  </si>
  <si>
    <t>The measurement model may have up to 3 outputs.</t>
  </si>
  <si>
    <t>=LAMBDA(values,uncs,function,k,
     LET(eps, EPSILON(uncs, k),
         plus, EVAL_MODEL(values+eps, function),
         minus, EVAL_MODEL(values-eps, function),
         dfdx, (plus-minus)/(INDEX(eps,k)*2),
         IF(INDEX(eps,k)=0, HSTACK(0,0,0), IFERROR(dfdx, HSTACK("", "", "")))
     )
)</t>
  </si>
  <si>
    <t>=LAMBDA(function,nominals,uncerts,distributions,corr,nsamples,
         IF(HAS_CORRELATION(corr),
             MC_SAMPLE_CORRELATED(function,nominals,uncerts,distributions,corr,nsamples),
             MC_SAMPLE_UNCOR(function,nominals,uncerts,distributions,nsamples)
             )
         )</t>
  </si>
  <si>
    <t>LAMBDA(function,nominals,uncerts,distributions,nsamples,
     LET(pos_uncerts, IF(uncerts&lt;=0, 1E-99, uncerts),
         samples, MAKEARRAY(nsamples, 8, LAMBDA(s,k,
             LET(shape,LEFT(INDEX(distributions,k),1),
                 mu,INDEX(nominals,k),
                 alpha,INDEX(pos_uncerts,k),
                 IF(shape="U",RAND_UNIFORM*(mu,alpha*SQRT(3)),
                 IF(shape="T",RAND_TRIANG*(mu,alpha*SQRT(6)),
                 RAND_NORM(mu,alpha))
                 )
             ))),
         MAKEARRAY(nsamples, 3, LAMBDA(i,j, INDEX(EVAL_MODEL(INDEX(samples, i, 0), function), j)))
     )
 )</t>
  </si>
  <si>
    <t>=LAMBDA(function,nominals,uncerts,distributions,corr,nsamples,
     LET(nvars,ROWS(uncerts),
         pos_unc,IF(uncerts&lt;=0,1E-20,uncerts),
         shape, IFS(LEFT(distributions,1)="U", 2, LEFT(distributions,1)="T", 3, TRUE, 1),
         rtranspose,V_CHOLESKY(corr),
         z,NORM.S.INV(RANDARRAY(nvars,nsamples)),
         normcdf, NORM.S.DIST(MMULT(rtranspose,z), TRUE),
         uniformsamples, INVCDF_UNIFORM(nominals, pos_unc*SQRT(3), normcdf),
         trisamples, INVCDF_TRIANG(nominals, pos_unc*SQRT(6), normcdf),
         normsamples, NORM.INV(normcdf, nominals, pos_unc),
         samples, MAKEARRAY(nsamples, nvars, LAMBDA(i,j, CHOOSE(
             INDEX(shape, j), INDEX(normsamples, j, i), INDEX(uniformsamples, j, i), INDEX(trisamples, j, i)
         ))),
         MAKEARRAY(nsamples, 3, LAMBDA(i,j, INDEX(EVAL_MODEL(INDEX(samples, i, 0), function), j)))
    )
 )</t>
  </si>
  <si>
    <t>EIGENVALUE</t>
  </si>
  <si>
    <t>=LAMBDA(matrix,
     LET(m, (INDEX(matrix,1,1)+INDEX(matrix,2,2))/2,
         p, (INDEX(matrix,1,1)*INDEX(matrix,2,2) - INDEX(matrix,1,2)*INDEX(matrix,2,1)),
         d, SQRT(m^2-p),
         HSTACK(m+d, m-d)
     )
 )</t>
  </si>
  <si>
    <t>Calculate eigenvalues of a 2x2 matrix</t>
  </si>
  <si>
    <t>Sandia Primary Standards Lab - Multivariate Uncertainty Calculator</t>
  </si>
  <si>
    <t>=LAMBDA(sens,uncert,corr, MMULT(MMULT(TRANSPOSE(sens),COVARIANCE(uncert,corr)),sens))</t>
  </si>
  <si>
    <t>MODEL_COVARIANCE</t>
  </si>
  <si>
    <t>Calculate covariance matrix of model output</t>
  </si>
  <si>
    <t>COVARIANCE</t>
  </si>
  <si>
    <t>=LAMBDA(uncerts,corr,     MAKEARRAY(8,8,LAMBDA(i,j,         INDEX(corr, i, j) * INDEX(uncerts, i) * INDEX(uncerts, j)     )) )</t>
  </si>
  <si>
    <t>Form covariance matrix from uncertainties and correlation coefficients</t>
  </si>
  <si>
    <t>This spreadsheet provides tools for determining measurement uncertainty in a multi-output measurement model. It uses the calculations described in GUM Supplement 2, and accomodates up to 3 output variables.
Green cells are user inputs, blue cells are calculated output values. Gray cells, often hidden, are intermediate calculated values or plot data.
No Excel Macros are used, however the calculations make use of Excel's LAMBDA function which is only available in Office 365 or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</si>
</sst>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000"/>
    <numFmt numFmtId="166" formatCode="0.000"/>
    <numFmt numFmtId="167" formatCode="0.0"/>
    <numFmt numFmtId="168" formatCode="0.00000"/>
    <numFmt numFmtId="169" formatCode="0.00000000"/>
    <numFmt numFmtId="170" formatCode="0.0000000"/>
    <numFmt numFmtId="171" formatCode="0.000000"/>
  </numFmts>
  <fonts count="12">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1"/>
      <color rgb="FFC00000"/>
      <name val="Aptos Narrow"/>
      <family val="2"/>
      <scheme val="minor"/>
    </font>
    <font>
      <sz val="11"/>
      <name val="Aptos Narrow"/>
      <family val="2"/>
      <scheme val="minor"/>
    </font>
    <font>
      <sz val="11"/>
      <color theme="0"/>
      <name val="Aptos Narrow"/>
      <family val="2"/>
      <scheme val="minor"/>
    </font>
    <font>
      <u/>
      <sz val="11"/>
      <color theme="10"/>
      <name val="Aptos Narrow"/>
      <family val="2"/>
      <scheme val="minor"/>
    </font>
    <font>
      <sz val="11"/>
      <color rgb="FFC00000"/>
      <name val="Aptos Narrow"/>
      <family val="2"/>
      <scheme val="minor"/>
    </font>
    <font>
      <b/>
      <sz val="14"/>
      <color theme="1"/>
      <name val="Aptos Narrow"/>
      <family val="2"/>
      <scheme val="minor"/>
    </font>
    <font>
      <i/>
      <sz val="11"/>
      <color rgb="FF323940"/>
      <name val="OpenSans-Regular"/>
    </font>
    <font>
      <b/>
      <sz val="11"/>
      <name val="Aptos Narrow"/>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9" tint="-0.249977111117893"/>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0" tint="-0.249977111117893"/>
        <bgColor indexed="64"/>
      </patternFill>
    </fill>
  </fills>
  <borders count="2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0" fontId="7" fillId="0" borderId="0" applyNumberFormat="0" applyFill="0" applyBorder="0" applyAlignment="0" applyProtection="0"/>
  </cellStyleXfs>
  <cellXfs count="158">
    <xf numFmtId="0" fontId="0" fillId="0" borderId="0" xfId="0"/>
    <xf numFmtId="0" fontId="0" fillId="2" borderId="3" xfId="0" applyFill="1" applyBorder="1"/>
    <xf numFmtId="0" fontId="0" fillId="2" borderId="0" xfId="0" applyFill="1" applyBorder="1"/>
    <xf numFmtId="0" fontId="0" fillId="2" borderId="0" xfId="0" applyFill="1" applyBorder="1" applyAlignment="1">
      <alignment horizontal="center"/>
    </xf>
    <xf numFmtId="0" fontId="0" fillId="5" borderId="0" xfId="0" applyFill="1" applyBorder="1"/>
    <xf numFmtId="0" fontId="0" fillId="5" borderId="0" xfId="0" applyFill="1" applyBorder="1" applyAlignment="1">
      <alignment horizontal="center"/>
    </xf>
    <xf numFmtId="0" fontId="0" fillId="2" borderId="5" xfId="0" applyFill="1" applyBorder="1"/>
    <xf numFmtId="9" fontId="0" fillId="2" borderId="3" xfId="0" applyNumberFormat="1" applyFill="1" applyBorder="1"/>
    <xf numFmtId="0" fontId="0" fillId="2" borderId="6" xfId="0" applyFill="1" applyBorder="1"/>
    <xf numFmtId="0" fontId="2" fillId="3" borderId="1" xfId="0" applyFont="1" applyFill="1" applyBorder="1" applyAlignment="1">
      <alignment horizontal="right"/>
    </xf>
    <xf numFmtId="0" fontId="2" fillId="3" borderId="2" xfId="0" applyFont="1" applyFill="1" applyBorder="1" applyAlignment="1">
      <alignment horizontal="right"/>
    </xf>
    <xf numFmtId="0" fontId="0" fillId="2" borderId="5" xfId="0" applyFill="1" applyBorder="1" applyAlignment="1">
      <alignment horizontal="right"/>
    </xf>
    <xf numFmtId="0" fontId="0" fillId="2" borderId="3" xfId="0" applyFill="1" applyBorder="1" applyAlignment="1">
      <alignment horizontal="center"/>
    </xf>
    <xf numFmtId="0" fontId="0" fillId="2" borderId="8" xfId="0" applyFill="1" applyBorder="1"/>
    <xf numFmtId="0" fontId="2" fillId="4" borderId="1" xfId="0" applyFont="1" applyFill="1" applyBorder="1" applyAlignment="1">
      <alignment horizontal="right"/>
    </xf>
    <xf numFmtId="0" fontId="0" fillId="5" borderId="5" xfId="0" applyFill="1" applyBorder="1" applyAlignment="1">
      <alignment horizontal="right"/>
    </xf>
    <xf numFmtId="0" fontId="0" fillId="5" borderId="5" xfId="0" applyFill="1" applyBorder="1"/>
    <xf numFmtId="0" fontId="0" fillId="5" borderId="6" xfId="0" applyFill="1" applyBorder="1"/>
    <xf numFmtId="0" fontId="0" fillId="5" borderId="8" xfId="0" applyFill="1" applyBorder="1"/>
    <xf numFmtId="0" fontId="3" fillId="5" borderId="5" xfId="0" applyFont="1" applyFill="1" applyBorder="1"/>
    <xf numFmtId="0" fontId="3" fillId="5" borderId="6" xfId="0" applyFont="1" applyFill="1" applyBorder="1"/>
    <xf numFmtId="0" fontId="4" fillId="5" borderId="5" xfId="0" applyFont="1" applyFill="1" applyBorder="1"/>
    <xf numFmtId="0" fontId="0" fillId="2" borderId="7" xfId="0" applyFill="1" applyBorder="1" applyAlignment="1">
      <alignment horizontal="right"/>
    </xf>
    <xf numFmtId="0" fontId="0" fillId="5" borderId="8" xfId="0" applyFill="1" applyBorder="1" applyAlignment="1">
      <alignment horizontal="center"/>
    </xf>
    <xf numFmtId="0" fontId="0" fillId="2" borderId="5" xfId="0" applyFill="1" applyBorder="1" applyAlignment="1">
      <alignment horizontal="center"/>
    </xf>
    <xf numFmtId="0" fontId="0" fillId="2" borderId="0" xfId="0" applyFill="1"/>
    <xf numFmtId="0" fontId="0" fillId="5" borderId="3" xfId="0" applyFill="1" applyBorder="1"/>
    <xf numFmtId="0" fontId="3" fillId="2" borderId="6" xfId="0" applyFont="1" applyFill="1" applyBorder="1" applyAlignment="1">
      <alignment horizontal="right"/>
    </xf>
    <xf numFmtId="0" fontId="0" fillId="7" borderId="0" xfId="0" applyFill="1"/>
    <xf numFmtId="0" fontId="0" fillId="2" borderId="8" xfId="0" applyFill="1" applyBorder="1" applyAlignment="1">
      <alignment horizontal="center"/>
    </xf>
    <xf numFmtId="0" fontId="3" fillId="2" borderId="0" xfId="0" applyFont="1" applyFill="1" applyBorder="1" applyAlignment="1">
      <alignment horizontal="center"/>
    </xf>
    <xf numFmtId="0" fontId="0" fillId="0" borderId="0" xfId="0" applyFill="1"/>
    <xf numFmtId="0" fontId="0" fillId="8" borderId="0" xfId="0" quotePrefix="1" applyFill="1" applyBorder="1" applyAlignment="1">
      <alignment horizontal="center"/>
    </xf>
    <xf numFmtId="0" fontId="0" fillId="8" borderId="0" xfId="0" applyFill="1" applyBorder="1" applyAlignment="1">
      <alignment horizontal="center"/>
    </xf>
    <xf numFmtId="0" fontId="0" fillId="8" borderId="8" xfId="0" applyFill="1" applyBorder="1" applyAlignment="1">
      <alignment horizontal="center"/>
    </xf>
    <xf numFmtId="0" fontId="0" fillId="8" borderId="7" xfId="0" quotePrefix="1" applyFill="1" applyBorder="1" applyAlignment="1">
      <alignment horizontal="center"/>
    </xf>
    <xf numFmtId="0" fontId="0" fillId="2" borderId="7" xfId="0" applyFill="1" applyBorder="1" applyAlignment="1">
      <alignment horizontal="center"/>
    </xf>
    <xf numFmtId="0" fontId="3" fillId="0" borderId="0" xfId="0" applyFont="1" applyFill="1"/>
    <xf numFmtId="0" fontId="0" fillId="0" borderId="0" xfId="0" quotePrefix="1" applyFill="1"/>
    <xf numFmtId="0" fontId="0" fillId="0" borderId="0" xfId="0" applyAlignment="1">
      <alignment wrapText="1"/>
    </xf>
    <xf numFmtId="0" fontId="3" fillId="2" borderId="3" xfId="0" applyFont="1" applyFill="1" applyBorder="1" applyAlignment="1">
      <alignment horizontal="center"/>
    </xf>
    <xf numFmtId="0" fontId="0" fillId="2" borderId="6" xfId="0" applyFill="1" applyBorder="1" applyAlignment="1">
      <alignment horizontal="right"/>
    </xf>
    <xf numFmtId="0" fontId="3" fillId="5" borderId="0" xfId="0" applyFont="1" applyFill="1" applyBorder="1" applyAlignment="1">
      <alignment horizontal="right"/>
    </xf>
    <xf numFmtId="0" fontId="0" fillId="7" borderId="0" xfId="0" applyFill="1" applyBorder="1"/>
    <xf numFmtId="0" fontId="3" fillId="7" borderId="0" xfId="0" applyFont="1" applyFill="1" applyBorder="1"/>
    <xf numFmtId="166" fontId="5" fillId="5" borderId="0" xfId="0" applyNumberFormat="1" applyFont="1" applyFill="1" applyBorder="1" applyAlignment="1">
      <alignment horizontal="center"/>
    </xf>
    <xf numFmtId="166" fontId="5" fillId="5" borderId="8" xfId="0" applyNumberFormat="1" applyFont="1" applyFill="1" applyBorder="1" applyAlignment="1">
      <alignment horizontal="center"/>
    </xf>
    <xf numFmtId="0" fontId="0" fillId="0" borderId="0" xfId="0" quotePrefix="1" applyAlignment="1">
      <alignment wrapText="1"/>
    </xf>
    <xf numFmtId="0" fontId="0" fillId="6" borderId="0" xfId="0" applyFill="1"/>
    <xf numFmtId="0" fontId="0" fillId="6" borderId="0" xfId="0" quotePrefix="1" applyFill="1" applyAlignment="1">
      <alignment wrapText="1"/>
    </xf>
    <xf numFmtId="0" fontId="0" fillId="6" borderId="0" xfId="0" applyFill="1" applyAlignment="1">
      <alignment wrapText="1"/>
    </xf>
    <xf numFmtId="0" fontId="3" fillId="2" borderId="0" xfId="0" applyFont="1" applyFill="1"/>
    <xf numFmtId="0" fontId="3" fillId="6" borderId="0" xfId="0" applyFont="1" applyFill="1"/>
    <xf numFmtId="0" fontId="3" fillId="2" borderId="0" xfId="0" applyFont="1" applyFill="1" applyAlignment="1">
      <alignment wrapText="1"/>
    </xf>
    <xf numFmtId="0" fontId="0" fillId="0" borderId="0" xfId="0" applyFill="1" applyAlignment="1">
      <alignment wrapText="1"/>
    </xf>
    <xf numFmtId="0" fontId="0" fillId="0" borderId="0" xfId="0" quotePrefix="1" applyFill="1" applyAlignment="1">
      <alignment wrapText="1"/>
    </xf>
    <xf numFmtId="0" fontId="0" fillId="0" borderId="0" xfId="0" applyFont="1" applyFill="1"/>
    <xf numFmtId="0" fontId="0" fillId="0" borderId="0" xfId="0" applyFill="1" applyAlignment="1">
      <alignment horizontal="center"/>
    </xf>
    <xf numFmtId="0" fontId="0" fillId="0" borderId="16" xfId="0" applyFill="1" applyBorder="1" applyAlignment="1">
      <alignment wrapText="1"/>
    </xf>
    <xf numFmtId="0" fontId="0" fillId="0" borderId="17" xfId="0" applyFill="1" applyBorder="1" applyAlignment="1">
      <alignment wrapText="1"/>
    </xf>
    <xf numFmtId="0" fontId="3" fillId="0" borderId="18" xfId="0" applyFont="1" applyFill="1" applyBorder="1" applyAlignment="1">
      <alignment vertical="center"/>
    </xf>
    <xf numFmtId="0" fontId="0" fillId="0" borderId="18" xfId="0" applyFill="1" applyBorder="1" applyAlignment="1">
      <alignment wrapText="1"/>
    </xf>
    <xf numFmtId="0" fontId="0" fillId="0" borderId="18" xfId="0" applyFill="1" applyBorder="1"/>
    <xf numFmtId="0" fontId="3" fillId="0" borderId="13" xfId="0" applyFont="1" applyFill="1" applyBorder="1"/>
    <xf numFmtId="0" fontId="0" fillId="0" borderId="14" xfId="0" applyFill="1" applyBorder="1"/>
    <xf numFmtId="0" fontId="0" fillId="0" borderId="9" xfId="0" applyFill="1" applyBorder="1"/>
    <xf numFmtId="0" fontId="0" fillId="0" borderId="15" xfId="0" applyFont="1" applyFill="1" applyBorder="1"/>
    <xf numFmtId="0" fontId="0" fillId="0" borderId="15" xfId="0" applyFill="1" applyBorder="1"/>
    <xf numFmtId="0" fontId="0" fillId="0" borderId="15" xfId="0" applyFill="1" applyBorder="1" applyAlignment="1">
      <alignment wrapText="1"/>
    </xf>
    <xf numFmtId="0" fontId="0" fillId="0" borderId="16" xfId="0" applyFill="1" applyBorder="1"/>
    <xf numFmtId="0" fontId="0" fillId="0" borderId="17" xfId="0" applyFill="1" applyBorder="1"/>
    <xf numFmtId="0" fontId="0" fillId="0" borderId="13" xfId="0" applyFill="1" applyBorder="1"/>
    <xf numFmtId="0" fontId="0" fillId="0" borderId="18" xfId="0" applyFill="1" applyBorder="1" applyAlignment="1">
      <alignment vertical="top" wrapText="1"/>
    </xf>
    <xf numFmtId="0" fontId="10" fillId="0" borderId="18" xfId="0" applyFont="1" applyFill="1" applyBorder="1" applyAlignment="1">
      <alignment horizontal="left" wrapText="1"/>
    </xf>
    <xf numFmtId="0" fontId="0" fillId="0" borderId="0" xfId="0" applyFill="1" applyBorder="1"/>
    <xf numFmtId="0" fontId="8" fillId="0" borderId="0" xfId="0" quotePrefix="1" applyFont="1" applyFill="1"/>
    <xf numFmtId="0" fontId="2" fillId="3" borderId="4" xfId="0" applyFont="1" applyFill="1" applyBorder="1" applyAlignment="1">
      <alignment horizontal="center"/>
    </xf>
    <xf numFmtId="0" fontId="2" fillId="3" borderId="2" xfId="0" applyFont="1" applyFill="1" applyBorder="1" applyAlignment="1">
      <alignment horizontal="center"/>
    </xf>
    <xf numFmtId="0" fontId="3" fillId="2" borderId="5" xfId="0" applyFont="1" applyFill="1" applyBorder="1" applyAlignment="1">
      <alignment horizontal="right"/>
    </xf>
    <xf numFmtId="165" fontId="0" fillId="5" borderId="3" xfId="0" applyNumberFormat="1" applyFill="1" applyBorder="1" applyAlignment="1">
      <alignment horizontal="center"/>
    </xf>
    <xf numFmtId="0" fontId="0" fillId="5" borderId="6" xfId="0" applyFill="1" applyBorder="1" applyAlignment="1">
      <alignment horizontal="right"/>
    </xf>
    <xf numFmtId="165" fontId="0" fillId="5" borderId="8" xfId="0" applyNumberFormat="1" applyFill="1" applyBorder="1" applyAlignment="1">
      <alignment horizontal="center"/>
    </xf>
    <xf numFmtId="165" fontId="0" fillId="5" borderId="7" xfId="0" applyNumberFormat="1" applyFill="1" applyBorder="1" applyAlignment="1">
      <alignment horizontal="center"/>
    </xf>
    <xf numFmtId="0" fontId="2" fillId="4" borderId="2" xfId="0" applyFont="1" applyFill="1" applyBorder="1" applyAlignment="1">
      <alignment horizontal="center"/>
    </xf>
    <xf numFmtId="0" fontId="2" fillId="4" borderId="4" xfId="0" applyFont="1" applyFill="1" applyBorder="1" applyAlignment="1">
      <alignment horizontal="center"/>
    </xf>
    <xf numFmtId="0" fontId="2" fillId="4" borderId="0" xfId="0" applyFont="1" applyFill="1" applyBorder="1" applyAlignment="1">
      <alignment horizontal="center"/>
    </xf>
    <xf numFmtId="164" fontId="0" fillId="5" borderId="0" xfId="1" applyNumberFormat="1" applyFont="1" applyFill="1" applyBorder="1" applyAlignment="1">
      <alignment horizontal="center"/>
    </xf>
    <xf numFmtId="170" fontId="0" fillId="0" borderId="0" xfId="0" applyNumberFormat="1" applyFill="1"/>
    <xf numFmtId="0" fontId="2" fillId="0" borderId="0" xfId="0" applyFont="1" applyFill="1" applyBorder="1" applyAlignment="1">
      <alignment horizontal="center"/>
    </xf>
    <xf numFmtId="164" fontId="0" fillId="0" borderId="0" xfId="1" applyNumberFormat="1" applyFont="1" applyFill="1" applyBorder="1" applyAlignment="1">
      <alignment horizontal="center"/>
    </xf>
    <xf numFmtId="11" fontId="0" fillId="2" borderId="3" xfId="0" applyNumberFormat="1" applyFill="1" applyBorder="1" applyAlignment="1">
      <alignment horizontal="center"/>
    </xf>
    <xf numFmtId="166" fontId="0" fillId="0" borderId="0" xfId="0" applyNumberFormat="1" applyFill="1"/>
    <xf numFmtId="0" fontId="3" fillId="5" borderId="0" xfId="0" applyFont="1" applyFill="1" applyBorder="1"/>
    <xf numFmtId="166" fontId="5" fillId="0" borderId="0" xfId="0" applyNumberFormat="1" applyFont="1" applyFill="1" applyBorder="1" applyAlignment="1">
      <alignment horizontal="center"/>
    </xf>
    <xf numFmtId="165" fontId="0" fillId="5" borderId="0" xfId="0" applyNumberFormat="1" applyFill="1" applyBorder="1" applyAlignment="1">
      <alignment horizontal="center"/>
    </xf>
    <xf numFmtId="0" fontId="6" fillId="4" borderId="0" xfId="0" applyFont="1" applyFill="1" applyBorder="1"/>
    <xf numFmtId="0" fontId="6" fillId="4" borderId="0" xfId="0" applyFont="1" applyFill="1" applyBorder="1" applyAlignment="1">
      <alignment horizontal="center"/>
    </xf>
    <xf numFmtId="0" fontId="6" fillId="4" borderId="5" xfId="0" applyFont="1" applyFill="1" applyBorder="1"/>
    <xf numFmtId="0" fontId="2" fillId="4" borderId="3" xfId="0" applyFont="1" applyFill="1" applyBorder="1" applyAlignment="1">
      <alignment horizontal="center"/>
    </xf>
    <xf numFmtId="0" fontId="0" fillId="0" borderId="0" xfId="0" applyFill="1" applyBorder="1" applyAlignment="1">
      <alignment horizontal="center"/>
    </xf>
    <xf numFmtId="0" fontId="2" fillId="4" borderId="5" xfId="0" applyFont="1" applyFill="1" applyBorder="1" applyAlignment="1">
      <alignment horizontal="center"/>
    </xf>
    <xf numFmtId="164" fontId="0" fillId="5" borderId="5" xfId="1" applyNumberFormat="1" applyFont="1" applyFill="1" applyBorder="1" applyAlignment="1">
      <alignment horizontal="center"/>
    </xf>
    <xf numFmtId="164" fontId="0" fillId="5" borderId="3" xfId="1" applyNumberFormat="1" applyFont="1" applyFill="1" applyBorder="1" applyAlignment="1">
      <alignment horizontal="center"/>
    </xf>
    <xf numFmtId="164" fontId="0" fillId="5" borderId="6" xfId="1" applyNumberFormat="1" applyFont="1" applyFill="1" applyBorder="1" applyAlignment="1">
      <alignment horizontal="center"/>
    </xf>
    <xf numFmtId="164" fontId="0" fillId="5" borderId="8" xfId="1" applyNumberFormat="1" applyFont="1" applyFill="1" applyBorder="1" applyAlignment="1">
      <alignment horizontal="center"/>
    </xf>
    <xf numFmtId="164" fontId="0" fillId="5" borderId="7" xfId="1" applyNumberFormat="1" applyFont="1" applyFill="1" applyBorder="1" applyAlignment="1">
      <alignment horizontal="center"/>
    </xf>
    <xf numFmtId="0" fontId="2" fillId="4" borderId="1" xfId="0" applyFont="1" applyFill="1" applyBorder="1"/>
    <xf numFmtId="0" fontId="2" fillId="4" borderId="2" xfId="0" applyFont="1" applyFill="1" applyBorder="1"/>
    <xf numFmtId="0" fontId="2" fillId="4" borderId="1" xfId="0" applyFont="1" applyFill="1" applyBorder="1" applyAlignment="1"/>
    <xf numFmtId="0" fontId="2" fillId="4" borderId="2" xfId="0" applyFont="1" applyFill="1" applyBorder="1" applyAlignment="1"/>
    <xf numFmtId="166" fontId="0" fillId="5" borderId="0" xfId="0" applyNumberFormat="1" applyFill="1" applyBorder="1" applyAlignment="1">
      <alignment horizontal="center"/>
    </xf>
    <xf numFmtId="166" fontId="0" fillId="5" borderId="8" xfId="0" applyNumberFormat="1" applyFill="1" applyBorder="1" applyAlignment="1">
      <alignment horizontal="center"/>
    </xf>
    <xf numFmtId="0" fontId="0" fillId="5" borderId="3" xfId="0" applyFill="1" applyBorder="1" applyAlignment="1">
      <alignment horizontal="center"/>
    </xf>
    <xf numFmtId="167" fontId="0" fillId="5" borderId="0" xfId="0" applyNumberFormat="1" applyFill="1" applyBorder="1" applyAlignment="1">
      <alignment horizontal="center"/>
    </xf>
    <xf numFmtId="167" fontId="0" fillId="5" borderId="3" xfId="0" applyNumberFormat="1" applyFill="1" applyBorder="1" applyAlignment="1">
      <alignment horizontal="center"/>
    </xf>
    <xf numFmtId="166" fontId="0" fillId="5" borderId="3" xfId="0" applyNumberFormat="1" applyFill="1" applyBorder="1" applyAlignment="1">
      <alignment horizontal="center"/>
    </xf>
    <xf numFmtId="166" fontId="0" fillId="5" borderId="7" xfId="0" applyNumberFormat="1" applyFill="1" applyBorder="1" applyAlignment="1">
      <alignment horizontal="center"/>
    </xf>
    <xf numFmtId="0" fontId="0" fillId="5" borderId="7" xfId="0" applyFill="1" applyBorder="1" applyAlignment="1">
      <alignment horizontal="center"/>
    </xf>
    <xf numFmtId="166" fontId="0" fillId="7" borderId="0" xfId="0" applyNumberFormat="1" applyFill="1" applyBorder="1"/>
    <xf numFmtId="166" fontId="0" fillId="7" borderId="0" xfId="0" applyNumberFormat="1" applyFont="1" applyFill="1" applyBorder="1"/>
    <xf numFmtId="0" fontId="0" fillId="0" borderId="0" xfId="0" applyFill="1" applyBorder="1" applyAlignment="1">
      <alignment horizontal="right"/>
    </xf>
    <xf numFmtId="0" fontId="2" fillId="3" borderId="19" xfId="0" applyFont="1"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165" fontId="4" fillId="5" borderId="0" xfId="0" applyNumberFormat="1" applyFont="1" applyFill="1" applyBorder="1" applyAlignment="1">
      <alignment horizontal="center"/>
    </xf>
    <xf numFmtId="165" fontId="4" fillId="5" borderId="3" xfId="0" applyNumberFormat="1" applyFont="1" applyFill="1" applyBorder="1" applyAlignment="1">
      <alignment horizontal="center"/>
    </xf>
    <xf numFmtId="0" fontId="8" fillId="5" borderId="0" xfId="0" applyFont="1" applyFill="1" applyBorder="1"/>
    <xf numFmtId="168" fontId="4" fillId="5" borderId="0" xfId="0" applyNumberFormat="1" applyFont="1" applyFill="1" applyBorder="1" applyAlignment="1">
      <alignment horizontal="center"/>
    </xf>
    <xf numFmtId="168" fontId="4" fillId="5" borderId="3" xfId="0" applyNumberFormat="1" applyFont="1" applyFill="1" applyBorder="1" applyAlignment="1">
      <alignment horizontal="center"/>
    </xf>
    <xf numFmtId="171" fontId="0" fillId="5" borderId="0" xfId="0" applyNumberFormat="1" applyFill="1" applyBorder="1" applyAlignment="1">
      <alignment horizontal="center"/>
    </xf>
    <xf numFmtId="171" fontId="0" fillId="5" borderId="3" xfId="0" applyNumberFormat="1" applyFill="1" applyBorder="1" applyAlignment="1">
      <alignment horizontal="center"/>
    </xf>
    <xf numFmtId="169" fontId="0" fillId="7" borderId="0" xfId="0" applyNumberFormat="1" applyFill="1" applyBorder="1"/>
    <xf numFmtId="171" fontId="3" fillId="5" borderId="0" xfId="0" applyNumberFormat="1" applyFont="1" applyFill="1" applyBorder="1" applyAlignment="1">
      <alignment horizontal="center"/>
    </xf>
    <xf numFmtId="171" fontId="11" fillId="5" borderId="0" xfId="0" applyNumberFormat="1" applyFont="1" applyFill="1" applyBorder="1" applyAlignment="1">
      <alignment horizontal="center"/>
    </xf>
    <xf numFmtId="171" fontId="3" fillId="5" borderId="3" xfId="0" applyNumberFormat="1" applyFont="1" applyFill="1" applyBorder="1" applyAlignment="1">
      <alignment horizontal="center"/>
    </xf>
    <xf numFmtId="11" fontId="0" fillId="2" borderId="0" xfId="0" applyNumberFormat="1" applyFill="1" applyBorder="1"/>
    <xf numFmtId="168" fontId="5" fillId="7" borderId="0" xfId="0" applyNumberFormat="1" applyFont="1" applyFill="1" applyBorder="1" applyAlignment="1">
      <alignment horizontal="center"/>
    </xf>
    <xf numFmtId="171" fontId="0" fillId="0" borderId="0" xfId="0" applyNumberFormat="1" applyFill="1" applyBorder="1"/>
    <xf numFmtId="0" fontId="3" fillId="7" borderId="18" xfId="0" applyFont="1" applyFill="1" applyBorder="1" applyAlignment="1">
      <alignment horizontal="center" wrapText="1"/>
    </xf>
    <xf numFmtId="0" fontId="3" fillId="7" borderId="18" xfId="0" applyFont="1" applyFill="1" applyBorder="1" applyAlignment="1">
      <alignment horizontal="center" vertical="top" wrapText="1"/>
    </xf>
    <xf numFmtId="0" fontId="9" fillId="7" borderId="13" xfId="0" applyFont="1" applyFill="1" applyBorder="1" applyAlignment="1">
      <alignment horizontal="center" wrapText="1"/>
    </xf>
    <xf numFmtId="0" fontId="9" fillId="7" borderId="14" xfId="0" applyFont="1" applyFill="1" applyBorder="1" applyAlignment="1">
      <alignment horizontal="center" wrapText="1"/>
    </xf>
    <xf numFmtId="0" fontId="3" fillId="7" borderId="16" xfId="0" applyFont="1" applyFill="1" applyBorder="1" applyAlignment="1">
      <alignment horizontal="center" wrapText="1"/>
    </xf>
    <xf numFmtId="0" fontId="3" fillId="7" borderId="17" xfId="0" applyFont="1" applyFill="1" applyBorder="1" applyAlignment="1">
      <alignment horizontal="center" wrapText="1"/>
    </xf>
    <xf numFmtId="0" fontId="7" fillId="0" borderId="9" xfId="2" applyFill="1" applyBorder="1" applyAlignment="1">
      <alignment horizontal="center" wrapText="1"/>
    </xf>
    <xf numFmtId="0" fontId="7" fillId="0" borderId="15" xfId="2" applyFill="1" applyBorder="1" applyAlignment="1">
      <alignment horizontal="center" wrapText="1"/>
    </xf>
    <xf numFmtId="0" fontId="0" fillId="0" borderId="9" xfId="0" applyFill="1" applyBorder="1" applyAlignment="1">
      <alignment horizontal="center" wrapText="1"/>
    </xf>
    <xf numFmtId="0" fontId="0" fillId="0" borderId="15" xfId="0" applyFill="1" applyBorder="1" applyAlignment="1">
      <alignment horizontal="center" wrapText="1"/>
    </xf>
    <xf numFmtId="0" fontId="2" fillId="3" borderId="1" xfId="0" applyFont="1" applyFill="1" applyBorder="1" applyAlignment="1">
      <alignment horizontal="center"/>
    </xf>
    <xf numFmtId="0" fontId="2" fillId="3" borderId="4" xfId="0" applyFont="1" applyFill="1" applyBorder="1" applyAlignment="1">
      <alignment horizontal="center"/>
    </xf>
    <xf numFmtId="0" fontId="2" fillId="3" borderId="2" xfId="0" applyFont="1" applyFill="1" applyBorder="1" applyAlignment="1">
      <alignment horizontal="center"/>
    </xf>
    <xf numFmtId="0" fontId="2" fillId="4" borderId="2" xfId="0" applyFont="1" applyFill="1" applyBorder="1" applyAlignment="1">
      <alignment horizontal="center"/>
    </xf>
    <xf numFmtId="0" fontId="2" fillId="4" borderId="4" xfId="0" applyFont="1" applyFill="1" applyBorder="1" applyAlignment="1">
      <alignment horizontal="center"/>
    </xf>
    <xf numFmtId="0" fontId="2" fillId="4" borderId="1" xfId="0" applyFont="1" applyFill="1" applyBorder="1" applyAlignment="1">
      <alignment horizontal="center"/>
    </xf>
    <xf numFmtId="0" fontId="0" fillId="0" borderId="10" xfId="0" applyFill="1" applyBorder="1" applyAlignment="1">
      <alignment wrapText="1"/>
    </xf>
    <xf numFmtId="0" fontId="0" fillId="0" borderId="11" xfId="0" applyFill="1" applyBorder="1" applyAlignment="1">
      <alignment wrapText="1"/>
    </xf>
    <xf numFmtId="0" fontId="0" fillId="0" borderId="12" xfId="0" applyFill="1" applyBorder="1" applyAlignment="1">
      <alignment wrapText="1"/>
    </xf>
    <xf numFmtId="0" fontId="3" fillId="0" borderId="15" xfId="0" applyFont="1" applyFill="1" applyBorder="1" applyAlignment="1">
      <alignment wrapText="1"/>
    </xf>
  </cellXfs>
  <cellStyles count="3">
    <cellStyle name="Hyperlink" xfId="2" builtinId="8"/>
    <cellStyle name="Normal" xfId="0" builtinId="0"/>
    <cellStyle name="Percent" xfId="1" builtinId="5"/>
  </cellStyles>
  <dxfs count="1">
    <dxf>
      <fill>
        <patternFill>
          <bgColor theme="2" tint="-9.9948118533890809E-2"/>
        </patternFill>
      </fill>
    </dxf>
  </dxfs>
  <tableStyles count="0" defaultTableStyle="TableStyleMedium2" defaultPivotStyle="PivotStyleLight16"/>
  <colors>
    <mruColors>
      <color rgb="FF007A86"/>
      <color rgb="FF4477AA"/>
      <color rgb="FF225555"/>
      <color rgb="FFEE3377"/>
      <color rgb="FF009988"/>
      <color rgb="FFAA3377"/>
      <color rgb="FFEE6677"/>
      <color rgb="FF0077BB"/>
      <color rgb="FFCC3311"/>
      <color rgb="FFCCDD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v>Monte Carlo</c:v>
          </c:tx>
          <c:spPr>
            <a:ln w="38100" cap="rnd">
              <a:noFill/>
              <a:round/>
            </a:ln>
            <a:effectLst/>
          </c:spPr>
          <c:marker>
            <c:symbol val="circle"/>
            <c:size val="5"/>
            <c:spPr>
              <a:solidFill>
                <a:schemeClr val="accent1"/>
              </a:solidFill>
              <a:ln w="9525">
                <a:solidFill>
                  <a:srgbClr val="007A86"/>
                </a:solidFill>
              </a:ln>
              <a:effectLst/>
            </c:spPr>
          </c:marker>
          <c:xVal>
            <c:numRef>
              <c:f>'GUM Uncertainty'!$C$65:$C$564</c:f>
              <c:numCache>
                <c:formatCode>General</c:formatCode>
                <c:ptCount val="500"/>
                <c:pt idx="0">
                  <c:v>127.63794469390112</c:v>
                </c:pt>
                <c:pt idx="1">
                  <c:v>127.71192504577348</c:v>
                </c:pt>
                <c:pt idx="2">
                  <c:v>127.81055013424924</c:v>
                </c:pt>
                <c:pt idx="3">
                  <c:v>127.74903342608913</c:v>
                </c:pt>
                <c:pt idx="4">
                  <c:v>127.70063694397128</c:v>
                </c:pt>
                <c:pt idx="5">
                  <c:v>127.69436684788666</c:v>
                </c:pt>
                <c:pt idx="6">
                  <c:v>127.7035625265984</c:v>
                </c:pt>
                <c:pt idx="7">
                  <c:v>127.73267410909558</c:v>
                </c:pt>
                <c:pt idx="8">
                  <c:v>127.72179098350099</c:v>
                </c:pt>
                <c:pt idx="9">
                  <c:v>127.65860453299055</c:v>
                </c:pt>
                <c:pt idx="10">
                  <c:v>127.69638315779501</c:v>
                </c:pt>
                <c:pt idx="11">
                  <c:v>127.76060320486503</c:v>
                </c:pt>
                <c:pt idx="12">
                  <c:v>127.83596023722488</c:v>
                </c:pt>
                <c:pt idx="13">
                  <c:v>127.68934463607333</c:v>
                </c:pt>
                <c:pt idx="14">
                  <c:v>127.66721928551624</c:v>
                </c:pt>
                <c:pt idx="15">
                  <c:v>127.79466525748778</c:v>
                </c:pt>
                <c:pt idx="16">
                  <c:v>127.91051514287756</c:v>
                </c:pt>
                <c:pt idx="17">
                  <c:v>127.63988722129777</c:v>
                </c:pt>
                <c:pt idx="18">
                  <c:v>127.9801914137323</c:v>
                </c:pt>
                <c:pt idx="19">
                  <c:v>127.69319739751241</c:v>
                </c:pt>
                <c:pt idx="20">
                  <c:v>127.70557169868309</c:v>
                </c:pt>
                <c:pt idx="21">
                  <c:v>127.73228600016229</c:v>
                </c:pt>
                <c:pt idx="22">
                  <c:v>127.88465899478074</c:v>
                </c:pt>
                <c:pt idx="23">
                  <c:v>127.6202407979934</c:v>
                </c:pt>
                <c:pt idx="24">
                  <c:v>127.71306982695329</c:v>
                </c:pt>
                <c:pt idx="25">
                  <c:v>127.8282351645866</c:v>
                </c:pt>
                <c:pt idx="26">
                  <c:v>127.87231036881592</c:v>
                </c:pt>
                <c:pt idx="27">
                  <c:v>127.74046975387427</c:v>
                </c:pt>
                <c:pt idx="28">
                  <c:v>127.76553570179162</c:v>
                </c:pt>
                <c:pt idx="29">
                  <c:v>127.66600342959167</c:v>
                </c:pt>
                <c:pt idx="30">
                  <c:v>127.71295520498785</c:v>
                </c:pt>
                <c:pt idx="31">
                  <c:v>127.66620269452561</c:v>
                </c:pt>
                <c:pt idx="32">
                  <c:v>127.69337948916055</c:v>
                </c:pt>
                <c:pt idx="33">
                  <c:v>127.70522828963695</c:v>
                </c:pt>
                <c:pt idx="34">
                  <c:v>127.72923599020162</c:v>
                </c:pt>
                <c:pt idx="35">
                  <c:v>127.66293593207187</c:v>
                </c:pt>
                <c:pt idx="36">
                  <c:v>127.73445211337452</c:v>
                </c:pt>
                <c:pt idx="37">
                  <c:v>127.71276283082547</c:v>
                </c:pt>
                <c:pt idx="38">
                  <c:v>127.65561117789127</c:v>
                </c:pt>
                <c:pt idx="39">
                  <c:v>127.6803335568995</c:v>
                </c:pt>
                <c:pt idx="40">
                  <c:v>127.76260353150236</c:v>
                </c:pt>
                <c:pt idx="41">
                  <c:v>127.82281297362221</c:v>
                </c:pt>
                <c:pt idx="42">
                  <c:v>127.7153060564123</c:v>
                </c:pt>
                <c:pt idx="43">
                  <c:v>127.92238969783949</c:v>
                </c:pt>
                <c:pt idx="44">
                  <c:v>127.74141685426792</c:v>
                </c:pt>
                <c:pt idx="45">
                  <c:v>127.69607563558935</c:v>
                </c:pt>
                <c:pt idx="46">
                  <c:v>127.83560596511705</c:v>
                </c:pt>
                <c:pt idx="47">
                  <c:v>127.72598472013124</c:v>
                </c:pt>
                <c:pt idx="48">
                  <c:v>127.68268402098084</c:v>
                </c:pt>
                <c:pt idx="49">
                  <c:v>127.78215841396394</c:v>
                </c:pt>
                <c:pt idx="50">
                  <c:v>127.76191693569844</c:v>
                </c:pt>
                <c:pt idx="51">
                  <c:v>127.65211803968742</c:v>
                </c:pt>
                <c:pt idx="52">
                  <c:v>127.7334819099559</c:v>
                </c:pt>
                <c:pt idx="53">
                  <c:v>127.74936166912794</c:v>
                </c:pt>
                <c:pt idx="54">
                  <c:v>127.81353738493955</c:v>
                </c:pt>
                <c:pt idx="55">
                  <c:v>127.89061316393271</c:v>
                </c:pt>
                <c:pt idx="56">
                  <c:v>127.74114501229695</c:v>
                </c:pt>
                <c:pt idx="57">
                  <c:v>127.67083702698139</c:v>
                </c:pt>
                <c:pt idx="58">
                  <c:v>127.85455777574447</c:v>
                </c:pt>
                <c:pt idx="59">
                  <c:v>127.67333135724721</c:v>
                </c:pt>
                <c:pt idx="60">
                  <c:v>127.65825194843711</c:v>
                </c:pt>
                <c:pt idx="61">
                  <c:v>127.62521540904672</c:v>
                </c:pt>
                <c:pt idx="62">
                  <c:v>127.68381555722416</c:v>
                </c:pt>
                <c:pt idx="63">
                  <c:v>127.71656420750146</c:v>
                </c:pt>
                <c:pt idx="64">
                  <c:v>127.64177130519975</c:v>
                </c:pt>
                <c:pt idx="65">
                  <c:v>127.73449056589611</c:v>
                </c:pt>
                <c:pt idx="66">
                  <c:v>127.73963463682544</c:v>
                </c:pt>
                <c:pt idx="67">
                  <c:v>127.63741050092196</c:v>
                </c:pt>
                <c:pt idx="68">
                  <c:v>127.64524546177186</c:v>
                </c:pt>
                <c:pt idx="69">
                  <c:v>127.7290782021999</c:v>
                </c:pt>
                <c:pt idx="70">
                  <c:v>127.81183902413527</c:v>
                </c:pt>
                <c:pt idx="71">
                  <c:v>127.69954824811374</c:v>
                </c:pt>
                <c:pt idx="72">
                  <c:v>127.78137040943166</c:v>
                </c:pt>
                <c:pt idx="73">
                  <c:v>127.70702223228905</c:v>
                </c:pt>
                <c:pt idx="74">
                  <c:v>127.63739549736268</c:v>
                </c:pt>
                <c:pt idx="75">
                  <c:v>127.68295524424886</c:v>
                </c:pt>
                <c:pt idx="76">
                  <c:v>127.75107811784594</c:v>
                </c:pt>
                <c:pt idx="77">
                  <c:v>127.76976255455754</c:v>
                </c:pt>
                <c:pt idx="78">
                  <c:v>127.75822368956084</c:v>
                </c:pt>
                <c:pt idx="79">
                  <c:v>127.72562806476078</c:v>
                </c:pt>
                <c:pt idx="80">
                  <c:v>127.75743046376996</c:v>
                </c:pt>
                <c:pt idx="81">
                  <c:v>127.61572656806285</c:v>
                </c:pt>
                <c:pt idx="82">
                  <c:v>127.68847577829126</c:v>
                </c:pt>
                <c:pt idx="83">
                  <c:v>127.65441105538463</c:v>
                </c:pt>
                <c:pt idx="84">
                  <c:v>127.6961183889472</c:v>
                </c:pt>
                <c:pt idx="85">
                  <c:v>127.63217672563279</c:v>
                </c:pt>
                <c:pt idx="86">
                  <c:v>127.81218359429002</c:v>
                </c:pt>
                <c:pt idx="87">
                  <c:v>127.72902725173351</c:v>
                </c:pt>
                <c:pt idx="88">
                  <c:v>127.70614031609432</c:v>
                </c:pt>
                <c:pt idx="89">
                  <c:v>127.76857571618383</c:v>
                </c:pt>
                <c:pt idx="90">
                  <c:v>127.61624073613882</c:v>
                </c:pt>
                <c:pt idx="91">
                  <c:v>127.70764498047673</c:v>
                </c:pt>
                <c:pt idx="92">
                  <c:v>127.66971196532209</c:v>
                </c:pt>
                <c:pt idx="93">
                  <c:v>127.70179861581666</c:v>
                </c:pt>
                <c:pt idx="94">
                  <c:v>127.62379528908802</c:v>
                </c:pt>
                <c:pt idx="95">
                  <c:v>127.64226933391478</c:v>
                </c:pt>
                <c:pt idx="96">
                  <c:v>127.81714885451342</c:v>
                </c:pt>
                <c:pt idx="97">
                  <c:v>127.8110360004375</c:v>
                </c:pt>
                <c:pt idx="98">
                  <c:v>127.74317409300446</c:v>
                </c:pt>
                <c:pt idx="99">
                  <c:v>127.76890321779756</c:v>
                </c:pt>
                <c:pt idx="100">
                  <c:v>127.69944444933425</c:v>
                </c:pt>
                <c:pt idx="101">
                  <c:v>127.68231785517112</c:v>
                </c:pt>
                <c:pt idx="102">
                  <c:v>127.77255582158475</c:v>
                </c:pt>
                <c:pt idx="103">
                  <c:v>127.765911396419</c:v>
                </c:pt>
                <c:pt idx="104">
                  <c:v>127.61174402053915</c:v>
                </c:pt>
                <c:pt idx="105">
                  <c:v>127.73463543823588</c:v>
                </c:pt>
                <c:pt idx="106">
                  <c:v>127.61794239394402</c:v>
                </c:pt>
                <c:pt idx="107">
                  <c:v>127.72795669368683</c:v>
                </c:pt>
                <c:pt idx="108">
                  <c:v>127.60546855243565</c:v>
                </c:pt>
                <c:pt idx="109">
                  <c:v>127.74834463096423</c:v>
                </c:pt>
                <c:pt idx="110">
                  <c:v>127.93785095609347</c:v>
                </c:pt>
                <c:pt idx="111">
                  <c:v>127.65160912434283</c:v>
                </c:pt>
                <c:pt idx="112">
                  <c:v>127.87582823014174</c:v>
                </c:pt>
                <c:pt idx="113">
                  <c:v>127.6404117541075</c:v>
                </c:pt>
                <c:pt idx="114">
                  <c:v>127.7701217262816</c:v>
                </c:pt>
                <c:pt idx="115">
                  <c:v>127.74640273783277</c:v>
                </c:pt>
                <c:pt idx="116">
                  <c:v>127.76302276218264</c:v>
                </c:pt>
                <c:pt idx="117">
                  <c:v>127.89968755751102</c:v>
                </c:pt>
                <c:pt idx="118">
                  <c:v>127.73326844886869</c:v>
                </c:pt>
                <c:pt idx="119">
                  <c:v>127.77815135359424</c:v>
                </c:pt>
                <c:pt idx="120">
                  <c:v>127.88279968765404</c:v>
                </c:pt>
                <c:pt idx="121">
                  <c:v>127.68632518433019</c:v>
                </c:pt>
                <c:pt idx="122">
                  <c:v>127.70812944104438</c:v>
                </c:pt>
                <c:pt idx="123">
                  <c:v>127.62502711760257</c:v>
                </c:pt>
                <c:pt idx="124">
                  <c:v>127.7014456570849</c:v>
                </c:pt>
                <c:pt idx="125">
                  <c:v>127.85161428174538</c:v>
                </c:pt>
                <c:pt idx="126">
                  <c:v>127.70979067784425</c:v>
                </c:pt>
                <c:pt idx="127">
                  <c:v>127.7221448742937</c:v>
                </c:pt>
                <c:pt idx="128">
                  <c:v>127.65171385008865</c:v>
                </c:pt>
                <c:pt idx="129">
                  <c:v>127.68314510185269</c:v>
                </c:pt>
                <c:pt idx="130">
                  <c:v>127.79314286896415</c:v>
                </c:pt>
                <c:pt idx="131">
                  <c:v>127.59102008856307</c:v>
                </c:pt>
                <c:pt idx="132">
                  <c:v>127.76983823906718</c:v>
                </c:pt>
                <c:pt idx="133">
                  <c:v>127.60990356604827</c:v>
                </c:pt>
                <c:pt idx="134">
                  <c:v>127.7317630952692</c:v>
                </c:pt>
                <c:pt idx="135">
                  <c:v>127.67719299625591</c:v>
                </c:pt>
                <c:pt idx="136">
                  <c:v>127.72455023353723</c:v>
                </c:pt>
                <c:pt idx="137">
                  <c:v>127.55863644439354</c:v>
                </c:pt>
                <c:pt idx="138">
                  <c:v>127.80754832146245</c:v>
                </c:pt>
                <c:pt idx="139">
                  <c:v>127.75729502104626</c:v>
                </c:pt>
                <c:pt idx="140">
                  <c:v>127.67162022131612</c:v>
                </c:pt>
                <c:pt idx="141">
                  <c:v>127.67770333103006</c:v>
                </c:pt>
                <c:pt idx="142">
                  <c:v>127.71135958987372</c:v>
                </c:pt>
                <c:pt idx="143">
                  <c:v>127.78085006367832</c:v>
                </c:pt>
                <c:pt idx="144">
                  <c:v>127.84203921020509</c:v>
                </c:pt>
                <c:pt idx="145">
                  <c:v>127.66139483419195</c:v>
                </c:pt>
                <c:pt idx="146">
                  <c:v>127.86745131452953</c:v>
                </c:pt>
                <c:pt idx="147">
                  <c:v>127.67919017585486</c:v>
                </c:pt>
                <c:pt idx="148">
                  <c:v>127.75971513629729</c:v>
                </c:pt>
                <c:pt idx="149">
                  <c:v>127.62664642237858</c:v>
                </c:pt>
                <c:pt idx="150">
                  <c:v>127.68506808920441</c:v>
                </c:pt>
                <c:pt idx="151">
                  <c:v>127.74055062936999</c:v>
                </c:pt>
                <c:pt idx="152">
                  <c:v>127.59542088933222</c:v>
                </c:pt>
                <c:pt idx="153">
                  <c:v>127.8042942744386</c:v>
                </c:pt>
                <c:pt idx="154">
                  <c:v>127.79702269236552</c:v>
                </c:pt>
                <c:pt idx="155">
                  <c:v>127.78481616126255</c:v>
                </c:pt>
                <c:pt idx="156">
                  <c:v>127.74834053602926</c:v>
                </c:pt>
                <c:pt idx="157">
                  <c:v>127.82153797238279</c:v>
                </c:pt>
                <c:pt idx="158">
                  <c:v>127.65903762947403</c:v>
                </c:pt>
                <c:pt idx="159">
                  <c:v>127.69941039054011</c:v>
                </c:pt>
                <c:pt idx="160">
                  <c:v>127.72080076041577</c:v>
                </c:pt>
                <c:pt idx="161">
                  <c:v>127.67590903190002</c:v>
                </c:pt>
                <c:pt idx="162">
                  <c:v>127.62709112591007</c:v>
                </c:pt>
                <c:pt idx="163">
                  <c:v>127.66379178374969</c:v>
                </c:pt>
                <c:pt idx="164">
                  <c:v>127.67426397894201</c:v>
                </c:pt>
                <c:pt idx="165">
                  <c:v>127.77759342601532</c:v>
                </c:pt>
                <c:pt idx="166">
                  <c:v>127.80040618838683</c:v>
                </c:pt>
                <c:pt idx="167">
                  <c:v>127.72209366196579</c:v>
                </c:pt>
                <c:pt idx="168">
                  <c:v>127.78185353494439</c:v>
                </c:pt>
                <c:pt idx="169">
                  <c:v>127.66619317143403</c:v>
                </c:pt>
                <c:pt idx="170">
                  <c:v>127.7108175720775</c:v>
                </c:pt>
                <c:pt idx="171">
                  <c:v>127.73004848962988</c:v>
                </c:pt>
                <c:pt idx="172">
                  <c:v>127.66072944194924</c:v>
                </c:pt>
                <c:pt idx="173">
                  <c:v>127.77283955574948</c:v>
                </c:pt>
                <c:pt idx="174">
                  <c:v>127.7301912926352</c:v>
                </c:pt>
                <c:pt idx="175">
                  <c:v>127.78422561749942</c:v>
                </c:pt>
                <c:pt idx="176">
                  <c:v>127.67295949021231</c:v>
                </c:pt>
                <c:pt idx="177">
                  <c:v>127.77739969194278</c:v>
                </c:pt>
                <c:pt idx="178">
                  <c:v>127.70605563361856</c:v>
                </c:pt>
                <c:pt idx="179">
                  <c:v>127.77096528838311</c:v>
                </c:pt>
                <c:pt idx="180">
                  <c:v>127.61394420559544</c:v>
                </c:pt>
                <c:pt idx="181">
                  <c:v>127.69068232251817</c:v>
                </c:pt>
                <c:pt idx="182">
                  <c:v>127.71326252401937</c:v>
                </c:pt>
                <c:pt idx="183">
                  <c:v>127.75919265341632</c:v>
                </c:pt>
                <c:pt idx="184">
                  <c:v>127.75613011676174</c:v>
                </c:pt>
                <c:pt idx="185">
                  <c:v>127.69161995394349</c:v>
                </c:pt>
                <c:pt idx="186">
                  <c:v>127.75869997663052</c:v>
                </c:pt>
                <c:pt idx="187">
                  <c:v>127.64410930677172</c:v>
                </c:pt>
                <c:pt idx="188">
                  <c:v>127.67681584966395</c:v>
                </c:pt>
                <c:pt idx="189">
                  <c:v>127.71007878934343</c:v>
                </c:pt>
                <c:pt idx="190">
                  <c:v>127.76711958464078</c:v>
                </c:pt>
                <c:pt idx="191">
                  <c:v>127.81796007637402</c:v>
                </c:pt>
                <c:pt idx="192">
                  <c:v>127.77410329325966</c:v>
                </c:pt>
                <c:pt idx="193">
                  <c:v>127.78166886813923</c:v>
                </c:pt>
                <c:pt idx="194">
                  <c:v>127.84967078489751</c:v>
                </c:pt>
                <c:pt idx="195">
                  <c:v>127.79166947726301</c:v>
                </c:pt>
                <c:pt idx="196">
                  <c:v>127.77778293774742</c:v>
                </c:pt>
                <c:pt idx="197">
                  <c:v>127.62213190968811</c:v>
                </c:pt>
                <c:pt idx="198">
                  <c:v>127.7261741586855</c:v>
                </c:pt>
                <c:pt idx="199">
                  <c:v>127.79741066141113</c:v>
                </c:pt>
                <c:pt idx="200">
                  <c:v>127.76683119034091</c:v>
                </c:pt>
                <c:pt idx="201">
                  <c:v>127.77767324450424</c:v>
                </c:pt>
                <c:pt idx="202">
                  <c:v>127.80667799104566</c:v>
                </c:pt>
                <c:pt idx="203">
                  <c:v>127.76552373497825</c:v>
                </c:pt>
                <c:pt idx="204">
                  <c:v>127.80705289108444</c:v>
                </c:pt>
                <c:pt idx="205">
                  <c:v>127.79158469159904</c:v>
                </c:pt>
                <c:pt idx="206">
                  <c:v>127.74115721660496</c:v>
                </c:pt>
                <c:pt idx="207">
                  <c:v>127.71763427937533</c:v>
                </c:pt>
                <c:pt idx="208">
                  <c:v>127.61226167025613</c:v>
                </c:pt>
                <c:pt idx="209">
                  <c:v>127.74593242958159</c:v>
                </c:pt>
                <c:pt idx="210">
                  <c:v>127.76409941397316</c:v>
                </c:pt>
                <c:pt idx="211">
                  <c:v>127.74578854886416</c:v>
                </c:pt>
                <c:pt idx="212">
                  <c:v>127.63834186575448</c:v>
                </c:pt>
                <c:pt idx="213">
                  <c:v>127.6898275624693</c:v>
                </c:pt>
                <c:pt idx="214">
                  <c:v>127.70222747172957</c:v>
                </c:pt>
                <c:pt idx="215">
                  <c:v>127.77667775809876</c:v>
                </c:pt>
                <c:pt idx="216">
                  <c:v>127.79684583543849</c:v>
                </c:pt>
                <c:pt idx="217">
                  <c:v>127.67052103329914</c:v>
                </c:pt>
                <c:pt idx="218">
                  <c:v>127.73446540887585</c:v>
                </c:pt>
                <c:pt idx="219">
                  <c:v>127.72514689492458</c:v>
                </c:pt>
                <c:pt idx="220">
                  <c:v>127.72713848732353</c:v>
                </c:pt>
                <c:pt idx="221">
                  <c:v>127.8042327450403</c:v>
                </c:pt>
                <c:pt idx="222">
                  <c:v>127.69158172533676</c:v>
                </c:pt>
                <c:pt idx="223">
                  <c:v>127.6794804609172</c:v>
                </c:pt>
                <c:pt idx="224">
                  <c:v>127.78887827433303</c:v>
                </c:pt>
                <c:pt idx="225">
                  <c:v>127.71708870443079</c:v>
                </c:pt>
                <c:pt idx="226">
                  <c:v>127.78369619879658</c:v>
                </c:pt>
                <c:pt idx="227">
                  <c:v>127.76817823273099</c:v>
                </c:pt>
                <c:pt idx="228">
                  <c:v>127.75668677852434</c:v>
                </c:pt>
                <c:pt idx="229">
                  <c:v>127.85969519218813</c:v>
                </c:pt>
                <c:pt idx="230">
                  <c:v>127.76147547574014</c:v>
                </c:pt>
                <c:pt idx="231">
                  <c:v>127.7302014370473</c:v>
                </c:pt>
                <c:pt idx="232">
                  <c:v>127.72288913666964</c:v>
                </c:pt>
                <c:pt idx="233">
                  <c:v>127.72915680778135</c:v>
                </c:pt>
                <c:pt idx="234">
                  <c:v>127.69973971917092</c:v>
                </c:pt>
                <c:pt idx="235">
                  <c:v>127.79080841567968</c:v>
                </c:pt>
                <c:pt idx="236">
                  <c:v>127.70463814654607</c:v>
                </c:pt>
                <c:pt idx="237">
                  <c:v>127.78466583814743</c:v>
                </c:pt>
                <c:pt idx="238">
                  <c:v>127.68768963055936</c:v>
                </c:pt>
                <c:pt idx="239">
                  <c:v>127.72860092025198</c:v>
                </c:pt>
                <c:pt idx="240">
                  <c:v>127.73164804403487</c:v>
                </c:pt>
                <c:pt idx="241">
                  <c:v>127.73012775107098</c:v>
                </c:pt>
                <c:pt idx="242">
                  <c:v>127.68939007861495</c:v>
                </c:pt>
                <c:pt idx="243">
                  <c:v>127.72973832077578</c:v>
                </c:pt>
                <c:pt idx="244">
                  <c:v>127.85542029503048</c:v>
                </c:pt>
                <c:pt idx="245">
                  <c:v>127.69046845565913</c:v>
                </c:pt>
                <c:pt idx="246">
                  <c:v>127.64322553103987</c:v>
                </c:pt>
                <c:pt idx="247">
                  <c:v>127.67041092656237</c:v>
                </c:pt>
                <c:pt idx="248">
                  <c:v>127.87182369602426</c:v>
                </c:pt>
                <c:pt idx="249">
                  <c:v>127.67195221824825</c:v>
                </c:pt>
                <c:pt idx="250">
                  <c:v>127.74347869382895</c:v>
                </c:pt>
                <c:pt idx="251">
                  <c:v>127.79764947178816</c:v>
                </c:pt>
                <c:pt idx="252">
                  <c:v>127.78698840229896</c:v>
                </c:pt>
                <c:pt idx="253">
                  <c:v>127.80331064511411</c:v>
                </c:pt>
                <c:pt idx="254">
                  <c:v>127.75227968573725</c:v>
                </c:pt>
                <c:pt idx="255">
                  <c:v>127.62912153901486</c:v>
                </c:pt>
                <c:pt idx="256">
                  <c:v>127.616084641455</c:v>
                </c:pt>
                <c:pt idx="257">
                  <c:v>127.75613912590221</c:v>
                </c:pt>
                <c:pt idx="258">
                  <c:v>127.78497572930888</c:v>
                </c:pt>
                <c:pt idx="259">
                  <c:v>127.60945395321924</c:v>
                </c:pt>
                <c:pt idx="260">
                  <c:v>127.6726211904666</c:v>
                </c:pt>
                <c:pt idx="261">
                  <c:v>127.71915570353737</c:v>
                </c:pt>
                <c:pt idx="262">
                  <c:v>127.62684612946695</c:v>
                </c:pt>
                <c:pt idx="263">
                  <c:v>127.7374587924474</c:v>
                </c:pt>
                <c:pt idx="264">
                  <c:v>127.73737086061907</c:v>
                </c:pt>
                <c:pt idx="265">
                  <c:v>127.75052956086689</c:v>
                </c:pt>
                <c:pt idx="266">
                  <c:v>127.67879523926871</c:v>
                </c:pt>
                <c:pt idx="267">
                  <c:v>127.73775294608808</c:v>
                </c:pt>
                <c:pt idx="268">
                  <c:v>127.71406635690042</c:v>
                </c:pt>
                <c:pt idx="269">
                  <c:v>127.83145586323242</c:v>
                </c:pt>
                <c:pt idx="270">
                  <c:v>127.89771862604685</c:v>
                </c:pt>
                <c:pt idx="271">
                  <c:v>127.85499634300449</c:v>
                </c:pt>
                <c:pt idx="272">
                  <c:v>127.64352488780854</c:v>
                </c:pt>
                <c:pt idx="273">
                  <c:v>127.65847034255033</c:v>
                </c:pt>
                <c:pt idx="274">
                  <c:v>127.76592241063781</c:v>
                </c:pt>
                <c:pt idx="275">
                  <c:v>127.68102635036786</c:v>
                </c:pt>
                <c:pt idx="276">
                  <c:v>127.77664869257123</c:v>
                </c:pt>
                <c:pt idx="277">
                  <c:v>127.68132060088342</c:v>
                </c:pt>
                <c:pt idx="278">
                  <c:v>127.67009871968023</c:v>
                </c:pt>
                <c:pt idx="279">
                  <c:v>127.77225634721502</c:v>
                </c:pt>
                <c:pt idx="280">
                  <c:v>127.75796756450745</c:v>
                </c:pt>
                <c:pt idx="281">
                  <c:v>127.71079947924875</c:v>
                </c:pt>
                <c:pt idx="282">
                  <c:v>127.71819890032664</c:v>
                </c:pt>
                <c:pt idx="283">
                  <c:v>127.73376967950882</c:v>
                </c:pt>
                <c:pt idx="284">
                  <c:v>127.7380841193057</c:v>
                </c:pt>
                <c:pt idx="285">
                  <c:v>127.73311476209406</c:v>
                </c:pt>
                <c:pt idx="286">
                  <c:v>127.56435866203014</c:v>
                </c:pt>
                <c:pt idx="287">
                  <c:v>127.80201166926334</c:v>
                </c:pt>
                <c:pt idx="288">
                  <c:v>127.8820336515877</c:v>
                </c:pt>
                <c:pt idx="289">
                  <c:v>127.7418897457903</c:v>
                </c:pt>
                <c:pt idx="290">
                  <c:v>127.70246774828013</c:v>
                </c:pt>
                <c:pt idx="291">
                  <c:v>127.63975214877306</c:v>
                </c:pt>
                <c:pt idx="292">
                  <c:v>127.70341384680069</c:v>
                </c:pt>
                <c:pt idx="293">
                  <c:v>127.56881500045917</c:v>
                </c:pt>
                <c:pt idx="294">
                  <c:v>127.67924844160765</c:v>
                </c:pt>
                <c:pt idx="295">
                  <c:v>127.68100400669812</c:v>
                </c:pt>
                <c:pt idx="296">
                  <c:v>127.7482285789842</c:v>
                </c:pt>
                <c:pt idx="297">
                  <c:v>127.73023609271848</c:v>
                </c:pt>
                <c:pt idx="298">
                  <c:v>127.812980237384</c:v>
                </c:pt>
                <c:pt idx="299">
                  <c:v>127.81778907411102</c:v>
                </c:pt>
                <c:pt idx="300">
                  <c:v>127.78043244384895</c:v>
                </c:pt>
                <c:pt idx="301">
                  <c:v>127.71217383287389</c:v>
                </c:pt>
                <c:pt idx="302">
                  <c:v>127.73788909525894</c:v>
                </c:pt>
                <c:pt idx="303">
                  <c:v>127.72409849096746</c:v>
                </c:pt>
                <c:pt idx="304">
                  <c:v>127.73643228920376</c:v>
                </c:pt>
                <c:pt idx="305">
                  <c:v>127.68599796581816</c:v>
                </c:pt>
                <c:pt idx="306">
                  <c:v>127.73104266113222</c:v>
                </c:pt>
                <c:pt idx="307">
                  <c:v>127.76632130782463</c:v>
                </c:pt>
                <c:pt idx="308">
                  <c:v>127.82053880613419</c:v>
                </c:pt>
                <c:pt idx="309">
                  <c:v>127.73179812720615</c:v>
                </c:pt>
                <c:pt idx="310">
                  <c:v>127.75865188077034</c:v>
                </c:pt>
                <c:pt idx="311">
                  <c:v>127.74703764558886</c:v>
                </c:pt>
                <c:pt idx="312">
                  <c:v>127.82384373752359</c:v>
                </c:pt>
                <c:pt idx="313">
                  <c:v>127.77512665712705</c:v>
                </c:pt>
                <c:pt idx="314">
                  <c:v>127.82640555413423</c:v>
                </c:pt>
                <c:pt idx="315">
                  <c:v>127.70563208653698</c:v>
                </c:pt>
                <c:pt idx="316">
                  <c:v>127.66455247407309</c:v>
                </c:pt>
                <c:pt idx="317">
                  <c:v>127.66262733780762</c:v>
                </c:pt>
                <c:pt idx="318">
                  <c:v>127.70351863112506</c:v>
                </c:pt>
                <c:pt idx="319">
                  <c:v>127.80270425457567</c:v>
                </c:pt>
                <c:pt idx="320">
                  <c:v>127.68643616430705</c:v>
                </c:pt>
                <c:pt idx="321">
                  <c:v>127.71805903715845</c:v>
                </c:pt>
                <c:pt idx="322">
                  <c:v>127.72496887874837</c:v>
                </c:pt>
                <c:pt idx="323">
                  <c:v>127.74023514991461</c:v>
                </c:pt>
                <c:pt idx="324">
                  <c:v>127.76047289054661</c:v>
                </c:pt>
                <c:pt idx="325">
                  <c:v>127.57508437263745</c:v>
                </c:pt>
                <c:pt idx="326">
                  <c:v>127.72286985065998</c:v>
                </c:pt>
                <c:pt idx="327">
                  <c:v>127.67931760475383</c:v>
                </c:pt>
                <c:pt idx="328">
                  <c:v>127.78738760322184</c:v>
                </c:pt>
                <c:pt idx="329">
                  <c:v>127.78261553675546</c:v>
                </c:pt>
                <c:pt idx="330">
                  <c:v>127.68693586193514</c:v>
                </c:pt>
                <c:pt idx="331">
                  <c:v>127.73360644033383</c:v>
                </c:pt>
                <c:pt idx="332">
                  <c:v>127.75899534522553</c:v>
                </c:pt>
                <c:pt idx="333">
                  <c:v>127.66363127742811</c:v>
                </c:pt>
                <c:pt idx="334">
                  <c:v>127.66046304661629</c:v>
                </c:pt>
                <c:pt idx="335">
                  <c:v>127.83018206280143</c:v>
                </c:pt>
                <c:pt idx="336">
                  <c:v>127.72727796219101</c:v>
                </c:pt>
                <c:pt idx="337">
                  <c:v>127.67586847625394</c:v>
                </c:pt>
                <c:pt idx="338">
                  <c:v>127.85828483126919</c:v>
                </c:pt>
                <c:pt idx="339">
                  <c:v>127.61931206705651</c:v>
                </c:pt>
                <c:pt idx="340">
                  <c:v>127.58742916597765</c:v>
                </c:pt>
                <c:pt idx="341">
                  <c:v>127.80838757467521</c:v>
                </c:pt>
                <c:pt idx="342">
                  <c:v>127.74085322380209</c:v>
                </c:pt>
                <c:pt idx="343">
                  <c:v>127.71743606428879</c:v>
                </c:pt>
                <c:pt idx="344">
                  <c:v>127.70400157388482</c:v>
                </c:pt>
                <c:pt idx="345">
                  <c:v>127.77249797455455</c:v>
                </c:pt>
                <c:pt idx="346">
                  <c:v>127.74073840499135</c:v>
                </c:pt>
                <c:pt idx="347">
                  <c:v>127.71902185476193</c:v>
                </c:pt>
                <c:pt idx="348">
                  <c:v>127.65564009737712</c:v>
                </c:pt>
                <c:pt idx="349">
                  <c:v>127.7894407477865</c:v>
                </c:pt>
                <c:pt idx="350">
                  <c:v>127.79507546452491</c:v>
                </c:pt>
                <c:pt idx="351">
                  <c:v>127.69165789657862</c:v>
                </c:pt>
                <c:pt idx="352">
                  <c:v>127.81476715554287</c:v>
                </c:pt>
                <c:pt idx="353">
                  <c:v>127.75768206627575</c:v>
                </c:pt>
                <c:pt idx="354">
                  <c:v>127.70833935118738</c:v>
                </c:pt>
                <c:pt idx="355">
                  <c:v>127.79863338555108</c:v>
                </c:pt>
                <c:pt idx="356">
                  <c:v>127.86513037053231</c:v>
                </c:pt>
                <c:pt idx="357">
                  <c:v>127.82340449756326</c:v>
                </c:pt>
                <c:pt idx="358">
                  <c:v>127.80228684465987</c:v>
                </c:pt>
                <c:pt idx="359">
                  <c:v>127.70862369283718</c:v>
                </c:pt>
                <c:pt idx="360">
                  <c:v>127.84217871596782</c:v>
                </c:pt>
                <c:pt idx="361">
                  <c:v>127.71627377882167</c:v>
                </c:pt>
                <c:pt idx="362">
                  <c:v>127.76963553208705</c:v>
                </c:pt>
                <c:pt idx="363">
                  <c:v>127.64283054760654</c:v>
                </c:pt>
                <c:pt idx="364">
                  <c:v>127.83772356025628</c:v>
                </c:pt>
                <c:pt idx="365">
                  <c:v>127.74528442296592</c:v>
                </c:pt>
                <c:pt idx="366">
                  <c:v>127.64858708312698</c:v>
                </c:pt>
                <c:pt idx="367">
                  <c:v>127.84243268843744</c:v>
                </c:pt>
                <c:pt idx="368">
                  <c:v>127.68224958655347</c:v>
                </c:pt>
                <c:pt idx="369">
                  <c:v>127.79790653379888</c:v>
                </c:pt>
                <c:pt idx="370">
                  <c:v>127.68872862098021</c:v>
                </c:pt>
                <c:pt idx="371">
                  <c:v>127.8004865234864</c:v>
                </c:pt>
                <c:pt idx="372">
                  <c:v>127.73289555684597</c:v>
                </c:pt>
                <c:pt idx="373">
                  <c:v>127.67185271984322</c:v>
                </c:pt>
                <c:pt idx="374">
                  <c:v>127.73062838674028</c:v>
                </c:pt>
                <c:pt idx="375">
                  <c:v>127.76159298963309</c:v>
                </c:pt>
                <c:pt idx="376">
                  <c:v>127.7754755539287</c:v>
                </c:pt>
                <c:pt idx="377">
                  <c:v>127.70242110618604</c:v>
                </c:pt>
                <c:pt idx="378">
                  <c:v>127.76265669479847</c:v>
                </c:pt>
                <c:pt idx="379">
                  <c:v>127.8367661791924</c:v>
                </c:pt>
                <c:pt idx="380">
                  <c:v>127.81246248809362</c:v>
                </c:pt>
                <c:pt idx="381">
                  <c:v>127.74836008656524</c:v>
                </c:pt>
                <c:pt idx="382">
                  <c:v>127.82983593761887</c:v>
                </c:pt>
                <c:pt idx="383">
                  <c:v>127.59123764055593</c:v>
                </c:pt>
                <c:pt idx="384">
                  <c:v>127.76305600927569</c:v>
                </c:pt>
                <c:pt idx="385">
                  <c:v>127.79868965074947</c:v>
                </c:pt>
                <c:pt idx="386">
                  <c:v>127.76149957863882</c:v>
                </c:pt>
                <c:pt idx="387">
                  <c:v>127.69265150246046</c:v>
                </c:pt>
                <c:pt idx="388">
                  <c:v>127.68482912315642</c:v>
                </c:pt>
                <c:pt idx="389">
                  <c:v>127.58358782846412</c:v>
                </c:pt>
                <c:pt idx="390">
                  <c:v>127.67210479502791</c:v>
                </c:pt>
                <c:pt idx="391">
                  <c:v>127.63693293102415</c:v>
                </c:pt>
                <c:pt idx="392">
                  <c:v>127.85477868095808</c:v>
                </c:pt>
                <c:pt idx="393">
                  <c:v>127.80673949573641</c:v>
                </c:pt>
                <c:pt idx="394">
                  <c:v>127.8112646531237</c:v>
                </c:pt>
                <c:pt idx="395">
                  <c:v>127.72307194339075</c:v>
                </c:pt>
                <c:pt idx="396">
                  <c:v>127.7798511455574</c:v>
                </c:pt>
                <c:pt idx="397">
                  <c:v>127.66797185767609</c:v>
                </c:pt>
                <c:pt idx="398">
                  <c:v>127.80469644139242</c:v>
                </c:pt>
                <c:pt idx="399">
                  <c:v>127.73300429990574</c:v>
                </c:pt>
                <c:pt idx="400">
                  <c:v>127.60960565403242</c:v>
                </c:pt>
                <c:pt idx="401">
                  <c:v>127.63133486234025</c:v>
                </c:pt>
                <c:pt idx="402">
                  <c:v>127.6938489631835</c:v>
                </c:pt>
                <c:pt idx="403">
                  <c:v>127.73328478445998</c:v>
                </c:pt>
                <c:pt idx="404">
                  <c:v>127.61380769721237</c:v>
                </c:pt>
                <c:pt idx="405">
                  <c:v>127.58491464963038</c:v>
                </c:pt>
                <c:pt idx="406">
                  <c:v>127.73200885898787</c:v>
                </c:pt>
                <c:pt idx="407">
                  <c:v>127.79102572594283</c:v>
                </c:pt>
                <c:pt idx="408">
                  <c:v>127.74158854128135</c:v>
                </c:pt>
                <c:pt idx="409">
                  <c:v>127.73026478413537</c:v>
                </c:pt>
                <c:pt idx="410">
                  <c:v>127.72638602428009</c:v>
                </c:pt>
                <c:pt idx="411">
                  <c:v>127.64312363666443</c:v>
                </c:pt>
                <c:pt idx="412">
                  <c:v>127.68626352910728</c:v>
                </c:pt>
                <c:pt idx="413">
                  <c:v>127.61948485076674</c:v>
                </c:pt>
                <c:pt idx="414">
                  <c:v>127.68021019450993</c:v>
                </c:pt>
                <c:pt idx="415">
                  <c:v>127.67190359850602</c:v>
                </c:pt>
                <c:pt idx="416">
                  <c:v>127.68794730503298</c:v>
                </c:pt>
                <c:pt idx="417">
                  <c:v>127.79813401136164</c:v>
                </c:pt>
                <c:pt idx="418">
                  <c:v>127.73471653361017</c:v>
                </c:pt>
                <c:pt idx="419">
                  <c:v>127.6845173257615</c:v>
                </c:pt>
                <c:pt idx="420">
                  <c:v>127.77755340373534</c:v>
                </c:pt>
                <c:pt idx="421">
                  <c:v>127.76453362283458</c:v>
                </c:pt>
                <c:pt idx="422">
                  <c:v>127.75387522041088</c:v>
                </c:pt>
                <c:pt idx="423">
                  <c:v>127.67567349641078</c:v>
                </c:pt>
                <c:pt idx="424">
                  <c:v>127.63721730090066</c:v>
                </c:pt>
                <c:pt idx="425">
                  <c:v>127.79783653506679</c:v>
                </c:pt>
                <c:pt idx="426">
                  <c:v>127.74972469019819</c:v>
                </c:pt>
                <c:pt idx="427">
                  <c:v>127.72298036041018</c:v>
                </c:pt>
                <c:pt idx="428">
                  <c:v>127.71540730044913</c:v>
                </c:pt>
                <c:pt idx="429">
                  <c:v>127.72954832699534</c:v>
                </c:pt>
                <c:pt idx="430">
                  <c:v>127.81247174880562</c:v>
                </c:pt>
                <c:pt idx="431">
                  <c:v>127.72943550991255</c:v>
                </c:pt>
                <c:pt idx="432">
                  <c:v>127.69986037067513</c:v>
                </c:pt>
                <c:pt idx="433">
                  <c:v>127.65775907515408</c:v>
                </c:pt>
                <c:pt idx="434">
                  <c:v>127.77336639333663</c:v>
                </c:pt>
                <c:pt idx="435">
                  <c:v>127.79618030901938</c:v>
                </c:pt>
                <c:pt idx="436">
                  <c:v>127.74153418399639</c:v>
                </c:pt>
                <c:pt idx="437">
                  <c:v>127.8603054534894</c:v>
                </c:pt>
                <c:pt idx="438">
                  <c:v>127.68351467795398</c:v>
                </c:pt>
                <c:pt idx="439">
                  <c:v>127.63241676560871</c:v>
                </c:pt>
                <c:pt idx="440">
                  <c:v>127.88212531473667</c:v>
                </c:pt>
                <c:pt idx="441">
                  <c:v>127.70935411629867</c:v>
                </c:pt>
                <c:pt idx="442">
                  <c:v>127.66567070597998</c:v>
                </c:pt>
                <c:pt idx="443">
                  <c:v>127.6677842035475</c:v>
                </c:pt>
                <c:pt idx="444">
                  <c:v>127.76620463279095</c:v>
                </c:pt>
                <c:pt idx="445">
                  <c:v>127.67548706281556</c:v>
                </c:pt>
                <c:pt idx="446">
                  <c:v>127.75056093946023</c:v>
                </c:pt>
                <c:pt idx="447">
                  <c:v>127.60217197962292</c:v>
                </c:pt>
                <c:pt idx="448">
                  <c:v>127.74944489460235</c:v>
                </c:pt>
                <c:pt idx="449">
                  <c:v>127.71166716996925</c:v>
                </c:pt>
                <c:pt idx="450">
                  <c:v>127.83156490446621</c:v>
                </c:pt>
                <c:pt idx="451">
                  <c:v>127.77791767028303</c:v>
                </c:pt>
                <c:pt idx="452">
                  <c:v>127.74472359335473</c:v>
                </c:pt>
                <c:pt idx="453">
                  <c:v>127.7059915169943</c:v>
                </c:pt>
                <c:pt idx="454">
                  <c:v>127.68363971138915</c:v>
                </c:pt>
                <c:pt idx="455">
                  <c:v>127.68970171657715</c:v>
                </c:pt>
                <c:pt idx="456">
                  <c:v>127.69922652304894</c:v>
                </c:pt>
                <c:pt idx="457">
                  <c:v>127.66418176927604</c:v>
                </c:pt>
                <c:pt idx="458">
                  <c:v>127.70004423140938</c:v>
                </c:pt>
                <c:pt idx="459">
                  <c:v>127.83143274118525</c:v>
                </c:pt>
                <c:pt idx="460">
                  <c:v>127.70651062360487</c:v>
                </c:pt>
                <c:pt idx="461">
                  <c:v>127.52832246375623</c:v>
                </c:pt>
                <c:pt idx="462">
                  <c:v>127.75541777482628</c:v>
                </c:pt>
                <c:pt idx="463">
                  <c:v>127.82339735130981</c:v>
                </c:pt>
                <c:pt idx="464">
                  <c:v>127.76334991940553</c:v>
                </c:pt>
                <c:pt idx="465">
                  <c:v>127.7697513131575</c:v>
                </c:pt>
                <c:pt idx="466">
                  <c:v>127.71625511042632</c:v>
                </c:pt>
                <c:pt idx="467">
                  <c:v>127.79012552317789</c:v>
                </c:pt>
                <c:pt idx="468">
                  <c:v>127.8281792582234</c:v>
                </c:pt>
                <c:pt idx="469">
                  <c:v>127.66330087406426</c:v>
                </c:pt>
                <c:pt idx="470">
                  <c:v>127.78953779856673</c:v>
                </c:pt>
                <c:pt idx="471">
                  <c:v>127.71288674101929</c:v>
                </c:pt>
                <c:pt idx="472">
                  <c:v>127.74732184851803</c:v>
                </c:pt>
                <c:pt idx="473">
                  <c:v>127.69892270514293</c:v>
                </c:pt>
                <c:pt idx="474">
                  <c:v>127.6978907839753</c:v>
                </c:pt>
                <c:pt idx="475">
                  <c:v>127.6767755144723</c:v>
                </c:pt>
                <c:pt idx="476">
                  <c:v>127.61362819008001</c:v>
                </c:pt>
                <c:pt idx="477">
                  <c:v>127.6823180048836</c:v>
                </c:pt>
                <c:pt idx="478">
                  <c:v>127.68851604720115</c:v>
                </c:pt>
                <c:pt idx="479">
                  <c:v>127.64418865820744</c:v>
                </c:pt>
                <c:pt idx="480">
                  <c:v>127.8143949966457</c:v>
                </c:pt>
                <c:pt idx="481">
                  <c:v>127.72249217480174</c:v>
                </c:pt>
                <c:pt idx="482">
                  <c:v>127.78922325705079</c:v>
                </c:pt>
                <c:pt idx="483">
                  <c:v>127.69707532022882</c:v>
                </c:pt>
                <c:pt idx="484">
                  <c:v>127.58934575037843</c:v>
                </c:pt>
                <c:pt idx="485">
                  <c:v>127.65459045822713</c:v>
                </c:pt>
                <c:pt idx="486">
                  <c:v>127.64211235325756</c:v>
                </c:pt>
                <c:pt idx="487">
                  <c:v>127.67290627381757</c:v>
                </c:pt>
                <c:pt idx="488">
                  <c:v>127.69921007174075</c:v>
                </c:pt>
                <c:pt idx="489">
                  <c:v>127.66925485068613</c:v>
                </c:pt>
                <c:pt idx="490">
                  <c:v>127.76236939911462</c:v>
                </c:pt>
                <c:pt idx="491">
                  <c:v>127.81703032964887</c:v>
                </c:pt>
                <c:pt idx="492">
                  <c:v>127.71435682328632</c:v>
                </c:pt>
                <c:pt idx="493">
                  <c:v>127.77085083375997</c:v>
                </c:pt>
                <c:pt idx="494">
                  <c:v>127.67596407874025</c:v>
                </c:pt>
                <c:pt idx="495">
                  <c:v>127.69877911845307</c:v>
                </c:pt>
                <c:pt idx="496">
                  <c:v>127.72863071955443</c:v>
                </c:pt>
                <c:pt idx="497">
                  <c:v>127.7049444790961</c:v>
                </c:pt>
                <c:pt idx="498">
                  <c:v>127.6945631768283</c:v>
                </c:pt>
                <c:pt idx="499">
                  <c:v>127.73860014947974</c:v>
                </c:pt>
              </c:numCache>
            </c:numRef>
          </c:xVal>
          <c:yVal>
            <c:numRef>
              <c:f>'GUM Uncertainty'!$D$65:$D$564</c:f>
              <c:numCache>
                <c:formatCode>General</c:formatCode>
                <c:ptCount val="500"/>
                <c:pt idx="0">
                  <c:v>220.6135029652749</c:v>
                </c:pt>
                <c:pt idx="1">
                  <c:v>219.67674396397217</c:v>
                </c:pt>
                <c:pt idx="2">
                  <c:v>219.50232173148706</c:v>
                </c:pt>
                <c:pt idx="3">
                  <c:v>220.18310507243314</c:v>
                </c:pt>
                <c:pt idx="4">
                  <c:v>220.22011070444893</c:v>
                </c:pt>
                <c:pt idx="5">
                  <c:v>219.99685761379428</c:v>
                </c:pt>
                <c:pt idx="6">
                  <c:v>220.0529540515312</c:v>
                </c:pt>
                <c:pt idx="7">
                  <c:v>219.96607235211107</c:v>
                </c:pt>
                <c:pt idx="8">
                  <c:v>219.96867146620986</c:v>
                </c:pt>
                <c:pt idx="9">
                  <c:v>220.02784760432689</c:v>
                </c:pt>
                <c:pt idx="10">
                  <c:v>220.34915539954068</c:v>
                </c:pt>
                <c:pt idx="11">
                  <c:v>220.0195952503251</c:v>
                </c:pt>
                <c:pt idx="12">
                  <c:v>220.00350754659533</c:v>
                </c:pt>
                <c:pt idx="13">
                  <c:v>220.08088136513703</c:v>
                </c:pt>
                <c:pt idx="14">
                  <c:v>219.70478592392482</c:v>
                </c:pt>
                <c:pt idx="15">
                  <c:v>219.26188500280901</c:v>
                </c:pt>
                <c:pt idx="16">
                  <c:v>219.78823859629051</c:v>
                </c:pt>
                <c:pt idx="17">
                  <c:v>220.39640955509614</c:v>
                </c:pt>
                <c:pt idx="18">
                  <c:v>219.1892107934564</c:v>
                </c:pt>
                <c:pt idx="19">
                  <c:v>220.23781719932919</c:v>
                </c:pt>
                <c:pt idx="20">
                  <c:v>219.83023304924561</c:v>
                </c:pt>
                <c:pt idx="21">
                  <c:v>220.13855124410176</c:v>
                </c:pt>
                <c:pt idx="22">
                  <c:v>219.58199515131068</c:v>
                </c:pt>
                <c:pt idx="23">
                  <c:v>219.74976625376004</c:v>
                </c:pt>
                <c:pt idx="24">
                  <c:v>219.46940102069348</c:v>
                </c:pt>
                <c:pt idx="25">
                  <c:v>219.42447275438144</c:v>
                </c:pt>
                <c:pt idx="26">
                  <c:v>219.51380330736401</c:v>
                </c:pt>
                <c:pt idx="27">
                  <c:v>220.21957856771198</c:v>
                </c:pt>
                <c:pt idx="28">
                  <c:v>219.30380541097705</c:v>
                </c:pt>
                <c:pt idx="29">
                  <c:v>220.22062914190928</c:v>
                </c:pt>
                <c:pt idx="30">
                  <c:v>220.33839476705856</c:v>
                </c:pt>
                <c:pt idx="31">
                  <c:v>220.05000016962211</c:v>
                </c:pt>
                <c:pt idx="32">
                  <c:v>220.0162596992285</c:v>
                </c:pt>
                <c:pt idx="33">
                  <c:v>219.5937107144446</c:v>
                </c:pt>
                <c:pt idx="34">
                  <c:v>219.74832392922448</c:v>
                </c:pt>
                <c:pt idx="35">
                  <c:v>219.96981485461075</c:v>
                </c:pt>
                <c:pt idx="36">
                  <c:v>219.8650394115127</c:v>
                </c:pt>
                <c:pt idx="37">
                  <c:v>219.94424853508207</c:v>
                </c:pt>
                <c:pt idx="38">
                  <c:v>219.88573365734902</c:v>
                </c:pt>
                <c:pt idx="39">
                  <c:v>220.10054435106093</c:v>
                </c:pt>
                <c:pt idx="40">
                  <c:v>219.92108915117575</c:v>
                </c:pt>
                <c:pt idx="41">
                  <c:v>219.68695999756795</c:v>
                </c:pt>
                <c:pt idx="42">
                  <c:v>219.34914320110261</c:v>
                </c:pt>
                <c:pt idx="43">
                  <c:v>219.57910126624643</c:v>
                </c:pt>
                <c:pt idx="44">
                  <c:v>219.68012632930854</c:v>
                </c:pt>
                <c:pt idx="45">
                  <c:v>220.36389551137094</c:v>
                </c:pt>
                <c:pt idx="46">
                  <c:v>219.81846414864918</c:v>
                </c:pt>
                <c:pt idx="47">
                  <c:v>219.78872076821551</c:v>
                </c:pt>
                <c:pt idx="48">
                  <c:v>219.75485163361017</c:v>
                </c:pt>
                <c:pt idx="49">
                  <c:v>220.06586841860269</c:v>
                </c:pt>
                <c:pt idx="50">
                  <c:v>219.97854042980507</c:v>
                </c:pt>
                <c:pt idx="51">
                  <c:v>219.65669024602863</c:v>
                </c:pt>
                <c:pt idx="52">
                  <c:v>220.24689169558604</c:v>
                </c:pt>
                <c:pt idx="53">
                  <c:v>219.89229376874741</c:v>
                </c:pt>
                <c:pt idx="54">
                  <c:v>219.59032739204716</c:v>
                </c:pt>
                <c:pt idx="55">
                  <c:v>219.50241318528697</c:v>
                </c:pt>
                <c:pt idx="56">
                  <c:v>219.98072058630925</c:v>
                </c:pt>
                <c:pt idx="57">
                  <c:v>220.13101655435744</c:v>
                </c:pt>
                <c:pt idx="58">
                  <c:v>219.4543259827791</c:v>
                </c:pt>
                <c:pt idx="59">
                  <c:v>220.38823014401316</c:v>
                </c:pt>
                <c:pt idx="60">
                  <c:v>219.76133251853412</c:v>
                </c:pt>
                <c:pt idx="61">
                  <c:v>220.15548400378179</c:v>
                </c:pt>
                <c:pt idx="62">
                  <c:v>219.62508573554044</c:v>
                </c:pt>
                <c:pt idx="63">
                  <c:v>219.77979492147759</c:v>
                </c:pt>
                <c:pt idx="64">
                  <c:v>219.83302983300644</c:v>
                </c:pt>
                <c:pt idx="65">
                  <c:v>219.65959563312759</c:v>
                </c:pt>
                <c:pt idx="66">
                  <c:v>220.10432434113201</c:v>
                </c:pt>
                <c:pt idx="67">
                  <c:v>219.92178268236441</c:v>
                </c:pt>
                <c:pt idx="68">
                  <c:v>220.0495107152025</c:v>
                </c:pt>
                <c:pt idx="69">
                  <c:v>219.94395069719076</c:v>
                </c:pt>
                <c:pt idx="70">
                  <c:v>219.49787409099719</c:v>
                </c:pt>
                <c:pt idx="71">
                  <c:v>219.97651696023954</c:v>
                </c:pt>
                <c:pt idx="72">
                  <c:v>219.98281037214167</c:v>
                </c:pt>
                <c:pt idx="73">
                  <c:v>219.84781056776197</c:v>
                </c:pt>
                <c:pt idx="74">
                  <c:v>220.55809476898955</c:v>
                </c:pt>
                <c:pt idx="75">
                  <c:v>219.79089004474929</c:v>
                </c:pt>
                <c:pt idx="76">
                  <c:v>219.37289198369339</c:v>
                </c:pt>
                <c:pt idx="77">
                  <c:v>219.96511016634557</c:v>
                </c:pt>
                <c:pt idx="78">
                  <c:v>219.59805639773469</c:v>
                </c:pt>
                <c:pt idx="79">
                  <c:v>219.60970806732462</c:v>
                </c:pt>
                <c:pt idx="80">
                  <c:v>219.83662867247526</c:v>
                </c:pt>
                <c:pt idx="81">
                  <c:v>220.51214943334122</c:v>
                </c:pt>
                <c:pt idx="82">
                  <c:v>219.88177118131537</c:v>
                </c:pt>
                <c:pt idx="83">
                  <c:v>219.9689031520146</c:v>
                </c:pt>
                <c:pt idx="84">
                  <c:v>220.10139226372533</c:v>
                </c:pt>
                <c:pt idx="85">
                  <c:v>220.22874458687619</c:v>
                </c:pt>
                <c:pt idx="86">
                  <c:v>219.75487036233633</c:v>
                </c:pt>
                <c:pt idx="87">
                  <c:v>219.4621396142231</c:v>
                </c:pt>
                <c:pt idx="88">
                  <c:v>220.02397322942994</c:v>
                </c:pt>
                <c:pt idx="89">
                  <c:v>219.73060358539166</c:v>
                </c:pt>
                <c:pt idx="90">
                  <c:v>220.08513981771924</c:v>
                </c:pt>
                <c:pt idx="91">
                  <c:v>220.13808210022441</c:v>
                </c:pt>
                <c:pt idx="92">
                  <c:v>219.91872196057906</c:v>
                </c:pt>
                <c:pt idx="93">
                  <c:v>220.00070888518721</c:v>
                </c:pt>
                <c:pt idx="94">
                  <c:v>219.8412007764104</c:v>
                </c:pt>
                <c:pt idx="95">
                  <c:v>219.76560640961284</c:v>
                </c:pt>
                <c:pt idx="96">
                  <c:v>219.64390841259535</c:v>
                </c:pt>
                <c:pt idx="97">
                  <c:v>219.45100288382704</c:v>
                </c:pt>
                <c:pt idx="98">
                  <c:v>219.94001075540237</c:v>
                </c:pt>
                <c:pt idx="99">
                  <c:v>220.09211832442531</c:v>
                </c:pt>
                <c:pt idx="100">
                  <c:v>219.53576496517218</c:v>
                </c:pt>
                <c:pt idx="101">
                  <c:v>219.9786074933385</c:v>
                </c:pt>
                <c:pt idx="102">
                  <c:v>219.42067862285313</c:v>
                </c:pt>
                <c:pt idx="103">
                  <c:v>220.04195412607538</c:v>
                </c:pt>
                <c:pt idx="104">
                  <c:v>220.35233376404648</c:v>
                </c:pt>
                <c:pt idx="105">
                  <c:v>219.92750356304572</c:v>
                </c:pt>
                <c:pt idx="106">
                  <c:v>220.08481660137605</c:v>
                </c:pt>
                <c:pt idx="107">
                  <c:v>220.3391368956994</c:v>
                </c:pt>
                <c:pt idx="108">
                  <c:v>220.22289961804583</c:v>
                </c:pt>
                <c:pt idx="109">
                  <c:v>219.71924999692285</c:v>
                </c:pt>
                <c:pt idx="110">
                  <c:v>219.29118929633015</c:v>
                </c:pt>
                <c:pt idx="111">
                  <c:v>219.80540269130441</c:v>
                </c:pt>
                <c:pt idx="112">
                  <c:v>219.39039226847652</c:v>
                </c:pt>
                <c:pt idx="113">
                  <c:v>220.10724442233249</c:v>
                </c:pt>
                <c:pt idx="114">
                  <c:v>219.50898115006854</c:v>
                </c:pt>
                <c:pt idx="115">
                  <c:v>220.20084637906103</c:v>
                </c:pt>
                <c:pt idx="116">
                  <c:v>219.84201893699966</c:v>
                </c:pt>
                <c:pt idx="117">
                  <c:v>219.51824296112528</c:v>
                </c:pt>
                <c:pt idx="118">
                  <c:v>220.17547222119475</c:v>
                </c:pt>
                <c:pt idx="119">
                  <c:v>219.74776320972617</c:v>
                </c:pt>
                <c:pt idx="120">
                  <c:v>219.53424687336732</c:v>
                </c:pt>
                <c:pt idx="121">
                  <c:v>219.9684095024102</c:v>
                </c:pt>
                <c:pt idx="122">
                  <c:v>219.86168257162279</c:v>
                </c:pt>
                <c:pt idx="123">
                  <c:v>220.59098489057212</c:v>
                </c:pt>
                <c:pt idx="124">
                  <c:v>220.46564989461223</c:v>
                </c:pt>
                <c:pt idx="125">
                  <c:v>219.73469456517478</c:v>
                </c:pt>
                <c:pt idx="126">
                  <c:v>220.05292122940142</c:v>
                </c:pt>
                <c:pt idx="127">
                  <c:v>219.80407957188106</c:v>
                </c:pt>
                <c:pt idx="128">
                  <c:v>219.88406391199663</c:v>
                </c:pt>
                <c:pt idx="129">
                  <c:v>219.89032716134923</c:v>
                </c:pt>
                <c:pt idx="130">
                  <c:v>219.19785638750204</c:v>
                </c:pt>
                <c:pt idx="131">
                  <c:v>220.31665366860489</c:v>
                </c:pt>
                <c:pt idx="132">
                  <c:v>219.43485899515656</c:v>
                </c:pt>
                <c:pt idx="133">
                  <c:v>219.9950344276333</c:v>
                </c:pt>
                <c:pt idx="134">
                  <c:v>219.3022048153114</c:v>
                </c:pt>
                <c:pt idx="135">
                  <c:v>219.84544550106719</c:v>
                </c:pt>
                <c:pt idx="136">
                  <c:v>219.71944441998394</c:v>
                </c:pt>
                <c:pt idx="137">
                  <c:v>220.48094342638205</c:v>
                </c:pt>
                <c:pt idx="138">
                  <c:v>219.80964074283787</c:v>
                </c:pt>
                <c:pt idx="139">
                  <c:v>219.52231125909975</c:v>
                </c:pt>
                <c:pt idx="140">
                  <c:v>219.65580347058605</c:v>
                </c:pt>
                <c:pt idx="141">
                  <c:v>220.02830875870902</c:v>
                </c:pt>
                <c:pt idx="142">
                  <c:v>219.76966621890287</c:v>
                </c:pt>
                <c:pt idx="143">
                  <c:v>220.0617844428144</c:v>
                </c:pt>
                <c:pt idx="144">
                  <c:v>219.69221191340191</c:v>
                </c:pt>
                <c:pt idx="145">
                  <c:v>220.29867333530899</c:v>
                </c:pt>
                <c:pt idx="146">
                  <c:v>219.48877156818583</c:v>
                </c:pt>
                <c:pt idx="147">
                  <c:v>220.32802312868733</c:v>
                </c:pt>
                <c:pt idx="148">
                  <c:v>220.04478035786633</c:v>
                </c:pt>
                <c:pt idx="149">
                  <c:v>220.23871449484201</c:v>
                </c:pt>
                <c:pt idx="150">
                  <c:v>220.36595420432647</c:v>
                </c:pt>
                <c:pt idx="151">
                  <c:v>220.00784837231498</c:v>
                </c:pt>
                <c:pt idx="152">
                  <c:v>220.29605821444235</c:v>
                </c:pt>
                <c:pt idx="153">
                  <c:v>219.39392854152757</c:v>
                </c:pt>
                <c:pt idx="154">
                  <c:v>220.07590151625945</c:v>
                </c:pt>
                <c:pt idx="155">
                  <c:v>219.81528098234699</c:v>
                </c:pt>
                <c:pt idx="156">
                  <c:v>220.30463198892022</c:v>
                </c:pt>
                <c:pt idx="157">
                  <c:v>219.51748101407898</c:v>
                </c:pt>
                <c:pt idx="158">
                  <c:v>219.97721882056723</c:v>
                </c:pt>
                <c:pt idx="159">
                  <c:v>219.83051029955229</c:v>
                </c:pt>
                <c:pt idx="160">
                  <c:v>220.3061104854971</c:v>
                </c:pt>
                <c:pt idx="161">
                  <c:v>220.53121697247917</c:v>
                </c:pt>
                <c:pt idx="162">
                  <c:v>219.96817406543724</c:v>
                </c:pt>
                <c:pt idx="163">
                  <c:v>220.06741002617514</c:v>
                </c:pt>
                <c:pt idx="164">
                  <c:v>220.28652591772106</c:v>
                </c:pt>
                <c:pt idx="165">
                  <c:v>219.82212043990253</c:v>
                </c:pt>
                <c:pt idx="166">
                  <c:v>219.53349561525621</c:v>
                </c:pt>
                <c:pt idx="167">
                  <c:v>219.98536288289873</c:v>
                </c:pt>
                <c:pt idx="168">
                  <c:v>219.62733282656282</c:v>
                </c:pt>
                <c:pt idx="169">
                  <c:v>220.13066117388053</c:v>
                </c:pt>
                <c:pt idx="170">
                  <c:v>220.13466714823329</c:v>
                </c:pt>
                <c:pt idx="171">
                  <c:v>220.20139211341316</c:v>
                </c:pt>
                <c:pt idx="172">
                  <c:v>219.96090418542076</c:v>
                </c:pt>
                <c:pt idx="173">
                  <c:v>219.92384473956895</c:v>
                </c:pt>
                <c:pt idx="174">
                  <c:v>219.8551202183564</c:v>
                </c:pt>
                <c:pt idx="175">
                  <c:v>219.34005182112188</c:v>
                </c:pt>
                <c:pt idx="176">
                  <c:v>220.0734231700271</c:v>
                </c:pt>
                <c:pt idx="177">
                  <c:v>219.67470324075612</c:v>
                </c:pt>
                <c:pt idx="178">
                  <c:v>219.96839372990945</c:v>
                </c:pt>
                <c:pt idx="179">
                  <c:v>219.58169390608577</c:v>
                </c:pt>
                <c:pt idx="180">
                  <c:v>219.97770344280036</c:v>
                </c:pt>
                <c:pt idx="181">
                  <c:v>219.93308869439991</c:v>
                </c:pt>
                <c:pt idx="182">
                  <c:v>219.56937293723271</c:v>
                </c:pt>
                <c:pt idx="183">
                  <c:v>219.95586930765811</c:v>
                </c:pt>
                <c:pt idx="184">
                  <c:v>219.83657475810776</c:v>
                </c:pt>
                <c:pt idx="185">
                  <c:v>219.93012579257476</c:v>
                </c:pt>
                <c:pt idx="186">
                  <c:v>219.96077678609072</c:v>
                </c:pt>
                <c:pt idx="187">
                  <c:v>220.20331376065423</c:v>
                </c:pt>
                <c:pt idx="188">
                  <c:v>219.659089570845</c:v>
                </c:pt>
                <c:pt idx="189">
                  <c:v>219.69804751370793</c:v>
                </c:pt>
                <c:pt idx="190">
                  <c:v>219.90492155974491</c:v>
                </c:pt>
                <c:pt idx="191">
                  <c:v>219.56354534008355</c:v>
                </c:pt>
                <c:pt idx="192">
                  <c:v>219.74109664125208</c:v>
                </c:pt>
                <c:pt idx="193">
                  <c:v>219.89053183394245</c:v>
                </c:pt>
                <c:pt idx="194">
                  <c:v>219.63868202229219</c:v>
                </c:pt>
                <c:pt idx="195">
                  <c:v>219.71939407050161</c:v>
                </c:pt>
                <c:pt idx="196">
                  <c:v>219.84473072344636</c:v>
                </c:pt>
                <c:pt idx="197">
                  <c:v>219.8975378840494</c:v>
                </c:pt>
                <c:pt idx="198">
                  <c:v>219.7097668893808</c:v>
                </c:pt>
                <c:pt idx="199">
                  <c:v>219.56145299237164</c:v>
                </c:pt>
                <c:pt idx="200">
                  <c:v>219.75186009309053</c:v>
                </c:pt>
                <c:pt idx="201">
                  <c:v>219.85750566323003</c:v>
                </c:pt>
                <c:pt idx="202">
                  <c:v>219.59027003263839</c:v>
                </c:pt>
                <c:pt idx="203">
                  <c:v>219.78984982631937</c:v>
                </c:pt>
                <c:pt idx="204">
                  <c:v>219.77161197124471</c:v>
                </c:pt>
                <c:pt idx="205">
                  <c:v>219.7697679379483</c:v>
                </c:pt>
                <c:pt idx="206">
                  <c:v>219.98733492260246</c:v>
                </c:pt>
                <c:pt idx="207">
                  <c:v>219.91939454673789</c:v>
                </c:pt>
                <c:pt idx="208">
                  <c:v>219.71233436219856</c:v>
                </c:pt>
                <c:pt idx="209">
                  <c:v>219.50950677297016</c:v>
                </c:pt>
                <c:pt idx="210">
                  <c:v>219.38967377513686</c:v>
                </c:pt>
                <c:pt idx="211">
                  <c:v>219.52872813337547</c:v>
                </c:pt>
                <c:pt idx="212">
                  <c:v>219.7305264960643</c:v>
                </c:pt>
                <c:pt idx="213">
                  <c:v>220.15528299539582</c:v>
                </c:pt>
                <c:pt idx="214">
                  <c:v>219.94673512392168</c:v>
                </c:pt>
                <c:pt idx="215">
                  <c:v>219.61253040351278</c:v>
                </c:pt>
                <c:pt idx="216">
                  <c:v>219.86525992146318</c:v>
                </c:pt>
                <c:pt idx="217">
                  <c:v>219.99558278352615</c:v>
                </c:pt>
                <c:pt idx="218">
                  <c:v>220.13926595850029</c:v>
                </c:pt>
                <c:pt idx="219">
                  <c:v>220.1686938154603</c:v>
                </c:pt>
                <c:pt idx="220">
                  <c:v>219.64314672970258</c:v>
                </c:pt>
                <c:pt idx="221">
                  <c:v>219.66888045579213</c:v>
                </c:pt>
                <c:pt idx="222">
                  <c:v>219.68871765557137</c:v>
                </c:pt>
                <c:pt idx="223">
                  <c:v>219.50459936331865</c:v>
                </c:pt>
                <c:pt idx="224">
                  <c:v>219.52617292634207</c:v>
                </c:pt>
                <c:pt idx="225">
                  <c:v>220.09432629968444</c:v>
                </c:pt>
                <c:pt idx="226">
                  <c:v>219.75742334798232</c:v>
                </c:pt>
                <c:pt idx="227">
                  <c:v>219.8590427586833</c:v>
                </c:pt>
                <c:pt idx="228">
                  <c:v>219.5972794145049</c:v>
                </c:pt>
                <c:pt idx="229">
                  <c:v>219.66338792274425</c:v>
                </c:pt>
                <c:pt idx="230">
                  <c:v>219.67844988958623</c:v>
                </c:pt>
                <c:pt idx="231">
                  <c:v>219.60277220744743</c:v>
                </c:pt>
                <c:pt idx="232">
                  <c:v>219.8342543093427</c:v>
                </c:pt>
                <c:pt idx="233">
                  <c:v>219.76337767587569</c:v>
                </c:pt>
                <c:pt idx="234">
                  <c:v>220.00446572197302</c:v>
                </c:pt>
                <c:pt idx="235">
                  <c:v>219.55939962901567</c:v>
                </c:pt>
                <c:pt idx="236">
                  <c:v>220.50604340661405</c:v>
                </c:pt>
                <c:pt idx="237">
                  <c:v>220.05709871747527</c:v>
                </c:pt>
                <c:pt idx="238">
                  <c:v>219.5821191441718</c:v>
                </c:pt>
                <c:pt idx="239">
                  <c:v>219.50680331645447</c:v>
                </c:pt>
                <c:pt idx="240">
                  <c:v>219.67216015136515</c:v>
                </c:pt>
                <c:pt idx="241">
                  <c:v>219.64434925697557</c:v>
                </c:pt>
                <c:pt idx="242">
                  <c:v>219.48724806313831</c:v>
                </c:pt>
                <c:pt idx="243">
                  <c:v>219.70493897852776</c:v>
                </c:pt>
                <c:pt idx="244">
                  <c:v>219.38876019078586</c:v>
                </c:pt>
                <c:pt idx="245">
                  <c:v>220.11911746758383</c:v>
                </c:pt>
                <c:pt idx="246">
                  <c:v>219.56051087757288</c:v>
                </c:pt>
                <c:pt idx="247">
                  <c:v>220.08924393893926</c:v>
                </c:pt>
                <c:pt idx="248">
                  <c:v>219.32713043779512</c:v>
                </c:pt>
                <c:pt idx="249">
                  <c:v>219.82730224052662</c:v>
                </c:pt>
                <c:pt idx="250">
                  <c:v>220.13296671126176</c:v>
                </c:pt>
                <c:pt idx="251">
                  <c:v>219.64293618830411</c:v>
                </c:pt>
                <c:pt idx="252">
                  <c:v>219.57339401281646</c:v>
                </c:pt>
                <c:pt idx="253">
                  <c:v>219.39326460138682</c:v>
                </c:pt>
                <c:pt idx="254">
                  <c:v>219.78281916871535</c:v>
                </c:pt>
                <c:pt idx="255">
                  <c:v>220.00644805341187</c:v>
                </c:pt>
                <c:pt idx="256">
                  <c:v>220.11116313228766</c:v>
                </c:pt>
                <c:pt idx="257">
                  <c:v>219.44807862066668</c:v>
                </c:pt>
                <c:pt idx="258">
                  <c:v>219.67593793188729</c:v>
                </c:pt>
                <c:pt idx="259">
                  <c:v>220.07387467420082</c:v>
                </c:pt>
                <c:pt idx="260">
                  <c:v>220.31606482687496</c:v>
                </c:pt>
                <c:pt idx="261">
                  <c:v>219.87545640642955</c:v>
                </c:pt>
                <c:pt idx="262">
                  <c:v>220.57562699916369</c:v>
                </c:pt>
                <c:pt idx="263">
                  <c:v>220.12637818317015</c:v>
                </c:pt>
                <c:pt idx="264">
                  <c:v>219.73149265675849</c:v>
                </c:pt>
                <c:pt idx="265">
                  <c:v>219.78387351371876</c:v>
                </c:pt>
                <c:pt idx="266">
                  <c:v>219.76084858867463</c:v>
                </c:pt>
                <c:pt idx="267">
                  <c:v>219.76618592024531</c:v>
                </c:pt>
                <c:pt idx="268">
                  <c:v>219.84971341079014</c:v>
                </c:pt>
                <c:pt idx="269">
                  <c:v>219.78364217900764</c:v>
                </c:pt>
                <c:pt idx="270">
                  <c:v>219.49396856422067</c:v>
                </c:pt>
                <c:pt idx="271">
                  <c:v>219.04270901434489</c:v>
                </c:pt>
                <c:pt idx="272">
                  <c:v>219.80742527413906</c:v>
                </c:pt>
                <c:pt idx="273">
                  <c:v>220.23352605599931</c:v>
                </c:pt>
                <c:pt idx="274">
                  <c:v>219.60593414977805</c:v>
                </c:pt>
                <c:pt idx="275">
                  <c:v>219.66819980369829</c:v>
                </c:pt>
                <c:pt idx="276">
                  <c:v>219.44428409498235</c:v>
                </c:pt>
                <c:pt idx="277">
                  <c:v>219.94686092711711</c:v>
                </c:pt>
                <c:pt idx="278">
                  <c:v>220.10587261925585</c:v>
                </c:pt>
                <c:pt idx="279">
                  <c:v>219.98855478373954</c:v>
                </c:pt>
                <c:pt idx="280">
                  <c:v>219.95282907091845</c:v>
                </c:pt>
                <c:pt idx="281">
                  <c:v>219.86346372574249</c:v>
                </c:pt>
                <c:pt idx="282">
                  <c:v>219.87723755684183</c:v>
                </c:pt>
                <c:pt idx="283">
                  <c:v>219.85100537422144</c:v>
                </c:pt>
                <c:pt idx="284">
                  <c:v>219.64243911928349</c:v>
                </c:pt>
                <c:pt idx="285">
                  <c:v>220.17592265334588</c:v>
                </c:pt>
                <c:pt idx="286">
                  <c:v>219.92744138366805</c:v>
                </c:pt>
                <c:pt idx="287">
                  <c:v>219.66883095589364</c:v>
                </c:pt>
                <c:pt idx="288">
                  <c:v>219.92743897478383</c:v>
                </c:pt>
                <c:pt idx="289">
                  <c:v>219.43378698613699</c:v>
                </c:pt>
                <c:pt idx="290">
                  <c:v>219.72008371194886</c:v>
                </c:pt>
                <c:pt idx="291">
                  <c:v>219.73405892720592</c:v>
                </c:pt>
                <c:pt idx="292">
                  <c:v>219.7604668614197</c:v>
                </c:pt>
                <c:pt idx="293">
                  <c:v>220.51417738892496</c:v>
                </c:pt>
                <c:pt idx="294">
                  <c:v>219.19874679285718</c:v>
                </c:pt>
                <c:pt idx="295">
                  <c:v>219.68741576846108</c:v>
                </c:pt>
                <c:pt idx="296">
                  <c:v>219.82704786311254</c:v>
                </c:pt>
                <c:pt idx="297">
                  <c:v>219.89992105897565</c:v>
                </c:pt>
                <c:pt idx="298">
                  <c:v>219.4520437593203</c:v>
                </c:pt>
                <c:pt idx="299">
                  <c:v>219.48712928063264</c:v>
                </c:pt>
                <c:pt idx="300">
                  <c:v>219.71422884123484</c:v>
                </c:pt>
                <c:pt idx="301">
                  <c:v>219.97644958871891</c:v>
                </c:pt>
                <c:pt idx="302">
                  <c:v>219.7344790731938</c:v>
                </c:pt>
                <c:pt idx="303">
                  <c:v>220.0790368013482</c:v>
                </c:pt>
                <c:pt idx="304">
                  <c:v>219.93317585377372</c:v>
                </c:pt>
                <c:pt idx="305">
                  <c:v>219.64849958303239</c:v>
                </c:pt>
                <c:pt idx="306">
                  <c:v>219.9421424829053</c:v>
                </c:pt>
                <c:pt idx="307">
                  <c:v>219.58352255434843</c:v>
                </c:pt>
                <c:pt idx="308">
                  <c:v>219.87932751823061</c:v>
                </c:pt>
                <c:pt idx="309">
                  <c:v>220.08166273075912</c:v>
                </c:pt>
                <c:pt idx="310">
                  <c:v>219.95457647769942</c:v>
                </c:pt>
                <c:pt idx="311">
                  <c:v>220.02946133717833</c:v>
                </c:pt>
                <c:pt idx="312">
                  <c:v>219.87931786566759</c:v>
                </c:pt>
                <c:pt idx="313">
                  <c:v>220.01157173859153</c:v>
                </c:pt>
                <c:pt idx="314">
                  <c:v>219.70957526985697</c:v>
                </c:pt>
                <c:pt idx="315">
                  <c:v>220.29268015162174</c:v>
                </c:pt>
                <c:pt idx="316">
                  <c:v>219.82271148616096</c:v>
                </c:pt>
                <c:pt idx="317">
                  <c:v>219.9162904551809</c:v>
                </c:pt>
                <c:pt idx="318">
                  <c:v>219.46794617309919</c:v>
                </c:pt>
                <c:pt idx="319">
                  <c:v>219.70881256342327</c:v>
                </c:pt>
                <c:pt idx="320">
                  <c:v>219.69989199102378</c:v>
                </c:pt>
                <c:pt idx="321">
                  <c:v>219.4660417918401</c:v>
                </c:pt>
                <c:pt idx="322">
                  <c:v>219.91126969506021</c:v>
                </c:pt>
                <c:pt idx="323">
                  <c:v>220.00347988190532</c:v>
                </c:pt>
                <c:pt idx="324">
                  <c:v>220.26419421128051</c:v>
                </c:pt>
                <c:pt idx="325">
                  <c:v>219.6176628660792</c:v>
                </c:pt>
                <c:pt idx="326">
                  <c:v>219.41870630763435</c:v>
                </c:pt>
                <c:pt idx="327">
                  <c:v>219.80242421822925</c:v>
                </c:pt>
                <c:pt idx="328">
                  <c:v>219.89028031035662</c:v>
                </c:pt>
                <c:pt idx="329">
                  <c:v>219.47152827806914</c:v>
                </c:pt>
                <c:pt idx="330">
                  <c:v>219.90371191409599</c:v>
                </c:pt>
                <c:pt idx="331">
                  <c:v>219.66248496050892</c:v>
                </c:pt>
                <c:pt idx="332">
                  <c:v>219.78060249650619</c:v>
                </c:pt>
                <c:pt idx="333">
                  <c:v>219.74467033335119</c:v>
                </c:pt>
                <c:pt idx="334">
                  <c:v>220.13104487459339</c:v>
                </c:pt>
                <c:pt idx="335">
                  <c:v>219.96347573834146</c:v>
                </c:pt>
                <c:pt idx="336">
                  <c:v>219.81120059591436</c:v>
                </c:pt>
                <c:pt idx="337">
                  <c:v>219.99319228428394</c:v>
                </c:pt>
                <c:pt idx="338">
                  <c:v>219.84896302087168</c:v>
                </c:pt>
                <c:pt idx="339">
                  <c:v>219.79177450378188</c:v>
                </c:pt>
                <c:pt idx="340">
                  <c:v>220.51464236815949</c:v>
                </c:pt>
                <c:pt idx="341">
                  <c:v>219.85422839487674</c:v>
                </c:pt>
                <c:pt idx="342">
                  <c:v>219.95736603367027</c:v>
                </c:pt>
                <c:pt idx="343">
                  <c:v>219.92287298450012</c:v>
                </c:pt>
                <c:pt idx="344">
                  <c:v>220.20736124038692</c:v>
                </c:pt>
                <c:pt idx="345">
                  <c:v>219.63366493171273</c:v>
                </c:pt>
                <c:pt idx="346">
                  <c:v>219.67459762189853</c:v>
                </c:pt>
                <c:pt idx="347">
                  <c:v>219.87512069570738</c:v>
                </c:pt>
                <c:pt idx="348">
                  <c:v>219.6262759571068</c:v>
                </c:pt>
                <c:pt idx="349">
                  <c:v>219.63202070397242</c:v>
                </c:pt>
                <c:pt idx="350">
                  <c:v>219.55968137011683</c:v>
                </c:pt>
                <c:pt idx="351">
                  <c:v>220.13520129005809</c:v>
                </c:pt>
                <c:pt idx="352">
                  <c:v>219.47029906799651</c:v>
                </c:pt>
                <c:pt idx="353">
                  <c:v>219.54123612057163</c:v>
                </c:pt>
                <c:pt idx="354">
                  <c:v>219.66980231717574</c:v>
                </c:pt>
                <c:pt idx="355">
                  <c:v>219.4109998243494</c:v>
                </c:pt>
                <c:pt idx="356">
                  <c:v>219.70401473510833</c:v>
                </c:pt>
                <c:pt idx="357">
                  <c:v>219.05771559357507</c:v>
                </c:pt>
                <c:pt idx="358">
                  <c:v>219.64737646425846</c:v>
                </c:pt>
                <c:pt idx="359">
                  <c:v>220.21091036898167</c:v>
                </c:pt>
                <c:pt idx="360">
                  <c:v>219.46103151854896</c:v>
                </c:pt>
                <c:pt idx="361">
                  <c:v>219.56610133960967</c:v>
                </c:pt>
                <c:pt idx="362">
                  <c:v>219.95929371673316</c:v>
                </c:pt>
                <c:pt idx="363">
                  <c:v>220.10028558295025</c:v>
                </c:pt>
                <c:pt idx="364">
                  <c:v>219.38985435768825</c:v>
                </c:pt>
                <c:pt idx="365">
                  <c:v>219.95902175293668</c:v>
                </c:pt>
                <c:pt idx="366">
                  <c:v>220.16817250302029</c:v>
                </c:pt>
                <c:pt idx="367">
                  <c:v>219.37999339713264</c:v>
                </c:pt>
                <c:pt idx="368">
                  <c:v>219.61999827373424</c:v>
                </c:pt>
                <c:pt idx="369">
                  <c:v>219.34403915834858</c:v>
                </c:pt>
                <c:pt idx="370">
                  <c:v>219.89394803643839</c:v>
                </c:pt>
                <c:pt idx="371">
                  <c:v>219.8467251686034</c:v>
                </c:pt>
                <c:pt idx="372">
                  <c:v>220.0969607168893</c:v>
                </c:pt>
                <c:pt idx="373">
                  <c:v>220.09977339230375</c:v>
                </c:pt>
                <c:pt idx="374">
                  <c:v>219.75603439424287</c:v>
                </c:pt>
                <c:pt idx="375">
                  <c:v>219.5207929964298</c:v>
                </c:pt>
                <c:pt idx="376">
                  <c:v>219.75393863474582</c:v>
                </c:pt>
                <c:pt idx="377">
                  <c:v>220.17061324793522</c:v>
                </c:pt>
                <c:pt idx="378">
                  <c:v>219.82204935528011</c:v>
                </c:pt>
                <c:pt idx="379">
                  <c:v>219.69010788862386</c:v>
                </c:pt>
                <c:pt idx="380">
                  <c:v>219.22573075663283</c:v>
                </c:pt>
                <c:pt idx="381">
                  <c:v>219.80084361398897</c:v>
                </c:pt>
                <c:pt idx="382">
                  <c:v>219.83565587271664</c:v>
                </c:pt>
                <c:pt idx="383">
                  <c:v>220.013493137795</c:v>
                </c:pt>
                <c:pt idx="384">
                  <c:v>219.54145950413064</c:v>
                </c:pt>
                <c:pt idx="385">
                  <c:v>220.10201546327829</c:v>
                </c:pt>
                <c:pt idx="386">
                  <c:v>219.07345850154005</c:v>
                </c:pt>
                <c:pt idx="387">
                  <c:v>220.05634160959139</c:v>
                </c:pt>
                <c:pt idx="388">
                  <c:v>219.85742684376734</c:v>
                </c:pt>
                <c:pt idx="389">
                  <c:v>220.10544560207313</c:v>
                </c:pt>
                <c:pt idx="390">
                  <c:v>220.03915764547384</c:v>
                </c:pt>
                <c:pt idx="391">
                  <c:v>219.54332565907407</c:v>
                </c:pt>
                <c:pt idx="392">
                  <c:v>219.44085462766901</c:v>
                </c:pt>
                <c:pt idx="393">
                  <c:v>219.7893095136622</c:v>
                </c:pt>
                <c:pt idx="394">
                  <c:v>220.26150980067126</c:v>
                </c:pt>
                <c:pt idx="395">
                  <c:v>219.83492138001645</c:v>
                </c:pt>
                <c:pt idx="396">
                  <c:v>219.61749055096271</c:v>
                </c:pt>
                <c:pt idx="397">
                  <c:v>220.13946790133346</c:v>
                </c:pt>
                <c:pt idx="398">
                  <c:v>219.65999703817008</c:v>
                </c:pt>
                <c:pt idx="399">
                  <c:v>220.11072780671577</c:v>
                </c:pt>
                <c:pt idx="400">
                  <c:v>219.69542350834982</c:v>
                </c:pt>
                <c:pt idx="401">
                  <c:v>219.69418469408529</c:v>
                </c:pt>
                <c:pt idx="402">
                  <c:v>220.27592790854092</c:v>
                </c:pt>
                <c:pt idx="403">
                  <c:v>220.05893582187704</c:v>
                </c:pt>
                <c:pt idx="404">
                  <c:v>220.081756363084</c:v>
                </c:pt>
                <c:pt idx="405">
                  <c:v>220.44400757825906</c:v>
                </c:pt>
                <c:pt idx="406">
                  <c:v>219.86836866073389</c:v>
                </c:pt>
                <c:pt idx="407">
                  <c:v>219.64110124918679</c:v>
                </c:pt>
                <c:pt idx="408">
                  <c:v>219.75548871658577</c:v>
                </c:pt>
                <c:pt idx="409">
                  <c:v>219.2812009476236</c:v>
                </c:pt>
                <c:pt idx="410">
                  <c:v>219.70863072411714</c:v>
                </c:pt>
                <c:pt idx="411">
                  <c:v>220.11984545282166</c:v>
                </c:pt>
                <c:pt idx="412">
                  <c:v>220.26275124501194</c:v>
                </c:pt>
                <c:pt idx="413">
                  <c:v>219.93792599019011</c:v>
                </c:pt>
                <c:pt idx="414">
                  <c:v>220.19118760755603</c:v>
                </c:pt>
                <c:pt idx="415">
                  <c:v>220.33448456475676</c:v>
                </c:pt>
                <c:pt idx="416">
                  <c:v>219.82320642263721</c:v>
                </c:pt>
                <c:pt idx="417">
                  <c:v>219.78299014348366</c:v>
                </c:pt>
                <c:pt idx="418">
                  <c:v>219.91701904508324</c:v>
                </c:pt>
                <c:pt idx="419">
                  <c:v>219.65648410373524</c:v>
                </c:pt>
                <c:pt idx="420">
                  <c:v>220.04206763185906</c:v>
                </c:pt>
                <c:pt idx="421">
                  <c:v>220.0028712119759</c:v>
                </c:pt>
                <c:pt idx="422">
                  <c:v>219.89875167536385</c:v>
                </c:pt>
                <c:pt idx="423">
                  <c:v>219.98253418559545</c:v>
                </c:pt>
                <c:pt idx="424">
                  <c:v>219.71272675248497</c:v>
                </c:pt>
                <c:pt idx="425">
                  <c:v>219.84396425129336</c:v>
                </c:pt>
                <c:pt idx="426">
                  <c:v>220.34695572489144</c:v>
                </c:pt>
                <c:pt idx="427">
                  <c:v>219.5221881566145</c:v>
                </c:pt>
                <c:pt idx="428">
                  <c:v>219.87428686524569</c:v>
                </c:pt>
                <c:pt idx="429">
                  <c:v>220.31039808263117</c:v>
                </c:pt>
                <c:pt idx="430">
                  <c:v>219.43663149635134</c:v>
                </c:pt>
                <c:pt idx="431">
                  <c:v>219.96398877589385</c:v>
                </c:pt>
                <c:pt idx="432">
                  <c:v>219.40645655836639</c:v>
                </c:pt>
                <c:pt idx="433">
                  <c:v>220.27797134671692</c:v>
                </c:pt>
                <c:pt idx="434">
                  <c:v>219.59959848579774</c:v>
                </c:pt>
                <c:pt idx="435">
                  <c:v>219.61609436375633</c:v>
                </c:pt>
                <c:pt idx="436">
                  <c:v>219.90768072542195</c:v>
                </c:pt>
                <c:pt idx="437">
                  <c:v>219.55628129760376</c:v>
                </c:pt>
                <c:pt idx="438">
                  <c:v>220.08215655897536</c:v>
                </c:pt>
                <c:pt idx="439">
                  <c:v>220.26240044533074</c:v>
                </c:pt>
                <c:pt idx="440">
                  <c:v>219.74930030306803</c:v>
                </c:pt>
                <c:pt idx="441">
                  <c:v>219.73802249292282</c:v>
                </c:pt>
                <c:pt idx="442">
                  <c:v>220.3987898637225</c:v>
                </c:pt>
                <c:pt idx="443">
                  <c:v>219.80812413612864</c:v>
                </c:pt>
                <c:pt idx="444">
                  <c:v>219.52302387520342</c:v>
                </c:pt>
                <c:pt idx="445">
                  <c:v>220.15513399255883</c:v>
                </c:pt>
                <c:pt idx="446">
                  <c:v>219.92304908813438</c:v>
                </c:pt>
                <c:pt idx="447">
                  <c:v>220.04014111487533</c:v>
                </c:pt>
                <c:pt idx="448">
                  <c:v>219.83859727667536</c:v>
                </c:pt>
                <c:pt idx="449">
                  <c:v>220.55772828176487</c:v>
                </c:pt>
                <c:pt idx="450">
                  <c:v>219.61187830315228</c:v>
                </c:pt>
                <c:pt idx="451">
                  <c:v>219.83696307407462</c:v>
                </c:pt>
                <c:pt idx="452">
                  <c:v>220.03372052242307</c:v>
                </c:pt>
                <c:pt idx="453">
                  <c:v>219.94485311885018</c:v>
                </c:pt>
                <c:pt idx="454">
                  <c:v>219.68182967013007</c:v>
                </c:pt>
                <c:pt idx="455">
                  <c:v>219.76334109133467</c:v>
                </c:pt>
                <c:pt idx="456">
                  <c:v>220.11511059643394</c:v>
                </c:pt>
                <c:pt idx="457">
                  <c:v>219.68939925702347</c:v>
                </c:pt>
                <c:pt idx="458">
                  <c:v>220.31435554451537</c:v>
                </c:pt>
                <c:pt idx="459">
                  <c:v>219.66938158340358</c:v>
                </c:pt>
                <c:pt idx="460">
                  <c:v>219.93061491680572</c:v>
                </c:pt>
                <c:pt idx="461">
                  <c:v>220.46155037619994</c:v>
                </c:pt>
                <c:pt idx="462">
                  <c:v>220.00652070937565</c:v>
                </c:pt>
                <c:pt idx="463">
                  <c:v>219.6951863442016</c:v>
                </c:pt>
                <c:pt idx="464">
                  <c:v>219.67830392542407</c:v>
                </c:pt>
                <c:pt idx="465">
                  <c:v>219.6033218086159</c:v>
                </c:pt>
                <c:pt idx="466">
                  <c:v>219.71842331452933</c:v>
                </c:pt>
                <c:pt idx="467">
                  <c:v>219.45088767031112</c:v>
                </c:pt>
                <c:pt idx="468">
                  <c:v>219.39529000201102</c:v>
                </c:pt>
                <c:pt idx="469">
                  <c:v>219.5960498184283</c:v>
                </c:pt>
                <c:pt idx="470">
                  <c:v>219.5781646441315</c:v>
                </c:pt>
                <c:pt idx="471">
                  <c:v>219.94553497230552</c:v>
                </c:pt>
                <c:pt idx="472">
                  <c:v>219.77876158386266</c:v>
                </c:pt>
                <c:pt idx="473">
                  <c:v>219.89600531706165</c:v>
                </c:pt>
                <c:pt idx="474">
                  <c:v>220.19246104348667</c:v>
                </c:pt>
                <c:pt idx="475">
                  <c:v>220.64433153785518</c:v>
                </c:pt>
                <c:pt idx="476">
                  <c:v>220.12395686225818</c:v>
                </c:pt>
                <c:pt idx="477">
                  <c:v>219.88603647744273</c:v>
                </c:pt>
                <c:pt idx="478">
                  <c:v>219.88958155259189</c:v>
                </c:pt>
                <c:pt idx="479">
                  <c:v>220.31896959721863</c:v>
                </c:pt>
                <c:pt idx="480">
                  <c:v>219.60654827374134</c:v>
                </c:pt>
                <c:pt idx="481">
                  <c:v>220.03414380766972</c:v>
                </c:pt>
                <c:pt idx="482">
                  <c:v>219.73050065186595</c:v>
                </c:pt>
                <c:pt idx="483">
                  <c:v>219.78552504161414</c:v>
                </c:pt>
                <c:pt idx="484">
                  <c:v>220.05341373225863</c:v>
                </c:pt>
                <c:pt idx="485">
                  <c:v>219.80175491928168</c:v>
                </c:pt>
                <c:pt idx="486">
                  <c:v>219.78625173774009</c:v>
                </c:pt>
                <c:pt idx="487">
                  <c:v>219.96503587380721</c:v>
                </c:pt>
                <c:pt idx="488">
                  <c:v>219.94396273640524</c:v>
                </c:pt>
                <c:pt idx="489">
                  <c:v>220.14560844644538</c:v>
                </c:pt>
                <c:pt idx="490">
                  <c:v>219.3105877818513</c:v>
                </c:pt>
                <c:pt idx="491">
                  <c:v>219.62497949489907</c:v>
                </c:pt>
                <c:pt idx="492">
                  <c:v>219.82226944054949</c:v>
                </c:pt>
                <c:pt idx="493">
                  <c:v>219.65853626106417</c:v>
                </c:pt>
                <c:pt idx="494">
                  <c:v>219.88524177512053</c:v>
                </c:pt>
                <c:pt idx="495">
                  <c:v>219.80698206441963</c:v>
                </c:pt>
                <c:pt idx="496">
                  <c:v>219.91421047211335</c:v>
                </c:pt>
                <c:pt idx="497">
                  <c:v>219.6296240488077</c:v>
                </c:pt>
                <c:pt idx="498">
                  <c:v>219.59710801699703</c:v>
                </c:pt>
                <c:pt idx="499">
                  <c:v>219.49987550490872</c:v>
                </c:pt>
              </c:numCache>
            </c:numRef>
          </c:yVal>
          <c:smooth val="0"/>
          <c:extLst>
            <c:ext xmlns:c16="http://schemas.microsoft.com/office/drawing/2014/chart" uri="{C3380CC4-5D6E-409C-BE32-E72D297353CC}">
              <c16:uniqueId val="{00000000-A370-4B45-B82E-20F75DBBCF5D}"/>
            </c:ext>
          </c:extLst>
        </c:ser>
        <c:ser>
          <c:idx val="1"/>
          <c:order val="1"/>
          <c:tx>
            <c:v>GUM</c:v>
          </c:tx>
          <c:spPr>
            <a:ln w="38100" cap="rnd">
              <a:solidFill>
                <a:srgbClr val="C00000"/>
              </a:solidFill>
              <a:round/>
            </a:ln>
            <a:effectLst/>
          </c:spPr>
          <c:marker>
            <c:symbol val="none"/>
          </c:marker>
          <c:xVal>
            <c:numRef>
              <c:f>'GUM Uncertainty'!$H$71:$H$134</c:f>
              <c:numCache>
                <c:formatCode>General</c:formatCode>
                <c:ptCount val="64"/>
                <c:pt idx="0">
                  <c:v>127.83719573703814</c:v>
                </c:pt>
                <c:pt idx="1">
                  <c:v>127.85017991797008</c:v>
                </c:pt>
                <c:pt idx="2">
                  <c:v>127.86198498209217</c:v>
                </c:pt>
                <c:pt idx="3">
                  <c:v>127.87249297710594</c:v>
                </c:pt>
                <c:pt idx="4">
                  <c:v>127.8815989105987</c:v>
                </c:pt>
                <c:pt idx="5">
                  <c:v>127.889211799093</c:v>
                </c:pt>
                <c:pt idx="6">
                  <c:v>127.89525557712351</c:v>
                </c:pt>
                <c:pt idx="7">
                  <c:v>127.89966985725793</c:v>
                </c:pt>
                <c:pt idx="8">
                  <c:v>127.90241053346836</c:v>
                </c:pt>
                <c:pt idx="9">
                  <c:v>127.90345022182402</c:v>
                </c:pt>
                <c:pt idx="10">
                  <c:v>127.90277853410254</c:v>
                </c:pt>
                <c:pt idx="11">
                  <c:v>127.90040218158562</c:v>
                </c:pt>
                <c:pt idx="12">
                  <c:v>127.89634490800209</c:v>
                </c:pt>
                <c:pt idx="13">
                  <c:v>127.89064725228842</c:v>
                </c:pt>
                <c:pt idx="14">
                  <c:v>127.88336614353713</c:v>
                </c:pt>
                <c:pt idx="15">
                  <c:v>127.87457433218003</c:v>
                </c:pt>
                <c:pt idx="16">
                  <c:v>127.86435966309001</c:v>
                </c:pt>
                <c:pt idx="17">
                  <c:v>127.85282419786412</c:v>
                </c:pt>
                <c:pt idx="18">
                  <c:v>127.84008319505777</c:v>
                </c:pt>
                <c:pt idx="19">
                  <c:v>127.82626395855938</c:v>
                </c:pt>
                <c:pt idx="20">
                  <c:v>127.81150456561201</c:v>
                </c:pt>
                <c:pt idx="21">
                  <c:v>127.79595248719119</c:v>
                </c:pt>
                <c:pt idx="22">
                  <c:v>127.77976311452366</c:v>
                </c:pt>
                <c:pt idx="23">
                  <c:v>127.76309820646961</c:v>
                </c:pt>
                <c:pt idx="24">
                  <c:v>127.74612427328165</c:v>
                </c:pt>
                <c:pt idx="25">
                  <c:v>127.72901091288935</c:v>
                </c:pt>
                <c:pt idx="26">
                  <c:v>127.71192911633283</c:v>
                </c:pt>
                <c:pt idx="27">
                  <c:v>127.69504955927677</c:v>
                </c:pt>
                <c:pt idx="28">
                  <c:v>127.67854089667566</c:v>
                </c:pt>
                <c:pt idx="29">
                  <c:v>127.66256807762916</c:v>
                </c:pt>
                <c:pt idx="30">
                  <c:v>127.64729069726528</c:v>
                </c:pt>
                <c:pt idx="31">
                  <c:v>127.63286140211856</c:v>
                </c:pt>
                <c:pt idx="32">
                  <c:v>127.61942436493645</c:v>
                </c:pt>
                <c:pt idx="33">
                  <c:v>127.60711384415275</c:v>
                </c:pt>
                <c:pt idx="34">
                  <c:v>127.59605284242184</c:v>
                </c:pt>
                <c:pt idx="35">
                  <c:v>127.58635187761671</c:v>
                </c:pt>
                <c:pt idx="36">
                  <c:v>127.578107878571</c:v>
                </c:pt>
                <c:pt idx="37">
                  <c:v>127.57140321659806</c:v>
                </c:pt>
                <c:pt idx="38">
                  <c:v>127.56630488246405</c:v>
                </c:pt>
                <c:pt idx="39">
                  <c:v>127.56286381703836</c:v>
                </c:pt>
                <c:pt idx="40">
                  <c:v>127.56111440230927</c:v>
                </c:pt>
                <c:pt idx="41">
                  <c:v>127.56107411785045</c:v>
                </c:pt>
                <c:pt idx="42">
                  <c:v>127.56274336617092</c:v>
                </c:pt>
                <c:pt idx="43">
                  <c:v>127.56610546869322</c:v>
                </c:pt>
                <c:pt idx="44">
                  <c:v>127.57112683240034</c:v>
                </c:pt>
                <c:pt idx="45">
                  <c:v>127.57775728548593</c:v>
                </c:pt>
                <c:pt idx="46">
                  <c:v>127.58593057865451</c:v>
                </c:pt>
                <c:pt idx="47">
                  <c:v>127.59556504706246</c:v>
                </c:pt>
                <c:pt idx="48">
                  <c:v>127.6065644262862</c:v>
                </c:pt>
                <c:pt idx="49">
                  <c:v>127.61881881416441</c:v>
                </c:pt>
                <c:pt idx="50">
                  <c:v>127.6322057689042</c:v>
                </c:pt>
                <c:pt idx="51">
                  <c:v>127.64659153247894</c:v>
                </c:pt>
                <c:pt idx="52">
                  <c:v>127.66183236709428</c:v>
                </c:pt>
                <c:pt idx="53">
                  <c:v>127.6777759913687</c:v>
                </c:pt>
                <c:pt idx="54">
                  <c:v>127.69426310187873</c:v>
                </c:pt>
                <c:pt idx="55">
                  <c:v>127.71112896486605</c:v>
                </c:pt>
                <c:pt idx="56">
                  <c:v>127.7282050622028</c:v>
                </c:pt>
                <c:pt idx="57">
                  <c:v>127.74532077516901</c:v>
                </c:pt>
                <c:pt idx="58">
                  <c:v>127.76230508921842</c:v>
                </c:pt>
                <c:pt idx="59">
                  <c:v>127.7789883026993</c:v>
                </c:pt>
                <c:pt idx="60">
                  <c:v>127.79520372245733</c:v>
                </c:pt>
                <c:pt idx="61">
                  <c:v>127.81078932937834</c:v>
                </c:pt>
                <c:pt idx="62">
                  <c:v>127.82558939722993</c:v>
                </c:pt>
                <c:pt idx="63">
                  <c:v>127.83945604862636</c:v>
                </c:pt>
              </c:numCache>
            </c:numRef>
          </c:xVal>
          <c:yVal>
            <c:numRef>
              <c:f>'GUM Uncertainty'!$I$71:$I$134</c:f>
              <c:numCache>
                <c:formatCode>General</c:formatCode>
                <c:ptCount val="64"/>
                <c:pt idx="0">
                  <c:v>219.12293850129478</c:v>
                </c:pt>
                <c:pt idx="1">
                  <c:v>219.12851415103788</c:v>
                </c:pt>
                <c:pt idx="2">
                  <c:v>219.14126379707639</c:v>
                </c:pt>
                <c:pt idx="3">
                  <c:v>219.16106004916156</c:v>
                </c:pt>
                <c:pt idx="4">
                  <c:v>219.18770510968633</c:v>
                </c:pt>
                <c:pt idx="5">
                  <c:v>219.22093275001362</c:v>
                </c:pt>
                <c:pt idx="6">
                  <c:v>219.26041097054488</c:v>
                </c:pt>
                <c:pt idx="7">
                  <c:v>219.30574531795031</c:v>
                </c:pt>
                <c:pt idx="8">
                  <c:v>219.35648282641623</c:v>
                </c:pt>
                <c:pt idx="9">
                  <c:v>219.41211654352958</c:v>
                </c:pt>
                <c:pt idx="10">
                  <c:v>219.47209059557903</c:v>
                </c:pt>
                <c:pt idx="11">
                  <c:v>219.53580574166133</c:v>
                </c:pt>
                <c:pt idx="12">
                  <c:v>219.60262536109821</c:v>
                </c:pt>
                <c:pt idx="13">
                  <c:v>219.67188181433991</c:v>
                </c:pt>
                <c:pt idx="14">
                  <c:v>219.7428831137988</c:v>
                </c:pt>
                <c:pt idx="15">
                  <c:v>219.81491983796053</c:v>
                </c:pt>
                <c:pt idx="16">
                  <c:v>219.88727221968952</c:v>
                </c:pt>
                <c:pt idx="17">
                  <c:v>219.95921733790399</c:v>
                </c:pt>
                <c:pt idx="18">
                  <c:v>220.0300363407647</c:v>
                </c:pt>
                <c:pt idx="19">
                  <c:v>220.09902162820464</c:v>
                </c:pt>
                <c:pt idx="20">
                  <c:v>220.16548392203529</c:v>
                </c:pt>
                <c:pt idx="21">
                  <c:v>220.22875915298616</c:v>
                </c:pt>
                <c:pt idx="22">
                  <c:v>220.28821509586564</c:v>
                </c:pt>
                <c:pt idx="23">
                  <c:v>220.34325768654594</c:v>
                </c:pt>
                <c:pt idx="24">
                  <c:v>220.39333695765569</c:v>
                </c:pt>
                <c:pt idx="25">
                  <c:v>220.43795253367196</c:v>
                </c:pt>
                <c:pt idx="26">
                  <c:v>220.47665863050713</c:v>
                </c:pt>
                <c:pt idx="27">
                  <c:v>220.50906850963617</c:v>
                </c:pt>
                <c:pt idx="28">
                  <c:v>220.53485834226009</c:v>
                </c:pt>
                <c:pt idx="29">
                  <c:v>220.55377044489634</c:v>
                </c:pt>
                <c:pt idx="30">
                  <c:v>220.56561585406683</c:v>
                </c:pt>
                <c:pt idx="31">
                  <c:v>220.57027621435873</c:v>
                </c:pt>
                <c:pt idx="32">
                  <c:v>220.5677049609925</c:v>
                </c:pt>
                <c:pt idx="33">
                  <c:v>220.55792778508186</c:v>
                </c:pt>
                <c:pt idx="34">
                  <c:v>220.54104237693659</c:v>
                </c:pt>
                <c:pt idx="35">
                  <c:v>220.51721744997329</c:v>
                </c:pt>
                <c:pt idx="36">
                  <c:v>220.48669105498672</c:v>
                </c:pt>
                <c:pt idx="37">
                  <c:v>220.44976820162489</c:v>
                </c:pt>
                <c:pt idx="38">
                  <c:v>220.40681781083353</c:v>
                </c:pt>
                <c:pt idx="39">
                  <c:v>220.35826902871989</c:v>
                </c:pt>
                <c:pt idx="40">
                  <c:v>220.30460693866678</c:v>
                </c:pt>
                <c:pt idx="41">
                  <c:v>220.2463677145397</c:v>
                </c:pt>
                <c:pt idx="42">
                  <c:v>220.18413326341476</c:v>
                </c:pt>
                <c:pt idx="43">
                  <c:v>220.11852541135565</c:v>
                </c:pt>
                <c:pt idx="44">
                  <c:v>220.05019969033307</c:v>
                </c:pt>
                <c:pt idx="45">
                  <c:v>219.97983878836598</c:v>
                </c:pt>
                <c:pt idx="46">
                  <c:v>219.90814572832863</c:v>
                </c:pt>
                <c:pt idx="47">
                  <c:v>219.83583684357833</c:v>
                </c:pt>
                <c:pt idx="48">
                  <c:v>219.76363462058939</c:v>
                </c:pt>
                <c:pt idx="49">
                  <c:v>219.692260480107</c:v>
                </c:pt>
                <c:pt idx="50">
                  <c:v>219.62242756894969</c:v>
                </c:pt>
                <c:pt idx="51">
                  <c:v>219.55483363448212</c:v>
                </c:pt>
                <c:pt idx="52">
                  <c:v>219.49015405295384</c:v>
                </c:pt>
                <c:pt idx="53">
                  <c:v>219.42903508136331</c:v>
                </c:pt>
                <c:pt idx="54">
                  <c:v>219.37208740027137</c:v>
                </c:pt>
                <c:pt idx="55">
                  <c:v>219.3198800120831</c:v>
                </c:pt>
                <c:pt idx="56">
                  <c:v>219.27293455576384</c:v>
                </c:pt>
                <c:pt idx="57">
                  <c:v>219.23172009479498</c:v>
                </c:pt>
                <c:pt idx="58">
                  <c:v>219.19664843044688</c:v>
                </c:pt>
                <c:pt idx="59">
                  <c:v>219.16806998719653</c:v>
                </c:pt>
                <c:pt idx="60">
                  <c:v>219.14627031140208</c:v>
                </c:pt>
                <c:pt idx="61">
                  <c:v>219.13146721821812</c:v>
                </c:pt>
                <c:pt idx="62">
                  <c:v>219.12380861525844</c:v>
                </c:pt>
                <c:pt idx="63">
                  <c:v>219.12337102475223</c:v>
                </c:pt>
              </c:numCache>
            </c:numRef>
          </c:yVal>
          <c:smooth val="0"/>
          <c:extLst>
            <c:ext xmlns:c16="http://schemas.microsoft.com/office/drawing/2014/chart" uri="{C3380CC4-5D6E-409C-BE32-E72D297353CC}">
              <c16:uniqueId val="{00000002-A370-4B45-B82E-20F75DBBCF5D}"/>
            </c:ext>
          </c:extLst>
        </c:ser>
        <c:dLbls>
          <c:showLegendKey val="0"/>
          <c:showVal val="0"/>
          <c:showCatName val="0"/>
          <c:showSerName val="0"/>
          <c:showPercent val="0"/>
          <c:showBubbleSize val="0"/>
        </c:dLbls>
        <c:axId val="595880623"/>
        <c:axId val="595883503"/>
      </c:scatterChart>
      <c:valAx>
        <c:axId val="595880623"/>
        <c:scaling>
          <c:orientation val="minMax"/>
        </c:scaling>
        <c:delete val="0"/>
        <c:axPos val="b"/>
        <c:majorGridlines>
          <c:spPr>
            <a:ln w="9525" cap="flat" cmpd="sng" algn="ctr">
              <a:solidFill>
                <a:schemeClr val="tx1">
                  <a:lumMod val="15000"/>
                  <a:lumOff val="85000"/>
                </a:schemeClr>
              </a:solidFill>
              <a:round/>
            </a:ln>
            <a:effectLst/>
          </c:spPr>
        </c:majorGridlines>
        <c:title>
          <c:tx>
            <c:strRef>
              <c:f>'GUM Uncertainty'!$E$5</c:f>
              <c:strCache>
                <c:ptCount val="1"/>
                <c:pt idx="0">
                  <c:v>R</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883503"/>
        <c:crosses val="autoZero"/>
        <c:crossBetween val="midCat"/>
      </c:valAx>
      <c:valAx>
        <c:axId val="595883503"/>
        <c:scaling>
          <c:orientation val="minMax"/>
        </c:scaling>
        <c:delete val="0"/>
        <c:axPos val="l"/>
        <c:majorGridlines>
          <c:spPr>
            <a:ln w="9525" cap="flat" cmpd="sng" algn="ctr">
              <a:solidFill>
                <a:schemeClr val="tx1">
                  <a:lumMod val="15000"/>
                  <a:lumOff val="85000"/>
                </a:schemeClr>
              </a:solidFill>
              <a:round/>
            </a:ln>
            <a:effectLst/>
          </c:spPr>
        </c:majorGridlines>
        <c:title>
          <c:tx>
            <c:strRef>
              <c:f>'GUM Uncertainty'!$E$6</c:f>
              <c:strCache>
                <c:ptCount val="1"/>
                <c:pt idx="0">
                  <c:v>X</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880623"/>
        <c:crosses val="autoZero"/>
        <c:crossBetween val="midCat"/>
      </c:valAx>
      <c:spPr>
        <a:solidFill>
          <a:schemeClr val="bg1">
            <a:lumMod val="95000"/>
          </a:schemeClr>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scatterChart>
        <c:scatterStyle val="lineMarker"/>
        <c:varyColors val="0"/>
        <c:ser>
          <c:idx val="0"/>
          <c:order val="0"/>
          <c:tx>
            <c:v>Monte Carlo</c:v>
          </c:tx>
          <c:spPr>
            <a:ln w="25400" cap="rnd">
              <a:noFill/>
              <a:round/>
            </a:ln>
            <a:effectLst/>
          </c:spPr>
          <c:marker>
            <c:symbol val="circle"/>
            <c:size val="5"/>
            <c:spPr>
              <a:solidFill>
                <a:schemeClr val="accent1"/>
              </a:solidFill>
              <a:ln w="9525">
                <a:solidFill>
                  <a:srgbClr val="007A86"/>
                </a:solidFill>
              </a:ln>
              <a:effectLst/>
            </c:spPr>
          </c:marker>
          <c:xVal>
            <c:numRef>
              <c:f>'GUM Uncertainty'!$D$65:$D$564</c:f>
              <c:numCache>
                <c:formatCode>General</c:formatCode>
                <c:ptCount val="500"/>
                <c:pt idx="0">
                  <c:v>220.6135029652749</c:v>
                </c:pt>
                <c:pt idx="1">
                  <c:v>219.67674396397217</c:v>
                </c:pt>
                <c:pt idx="2">
                  <c:v>219.50232173148706</c:v>
                </c:pt>
                <c:pt idx="3">
                  <c:v>220.18310507243314</c:v>
                </c:pt>
                <c:pt idx="4">
                  <c:v>220.22011070444893</c:v>
                </c:pt>
                <c:pt idx="5">
                  <c:v>219.99685761379428</c:v>
                </c:pt>
                <c:pt idx="6">
                  <c:v>220.0529540515312</c:v>
                </c:pt>
                <c:pt idx="7">
                  <c:v>219.96607235211107</c:v>
                </c:pt>
                <c:pt idx="8">
                  <c:v>219.96867146620986</c:v>
                </c:pt>
                <c:pt idx="9">
                  <c:v>220.02784760432689</c:v>
                </c:pt>
                <c:pt idx="10">
                  <c:v>220.34915539954068</c:v>
                </c:pt>
                <c:pt idx="11">
                  <c:v>220.0195952503251</c:v>
                </c:pt>
                <c:pt idx="12">
                  <c:v>220.00350754659533</c:v>
                </c:pt>
                <c:pt idx="13">
                  <c:v>220.08088136513703</c:v>
                </c:pt>
                <c:pt idx="14">
                  <c:v>219.70478592392482</c:v>
                </c:pt>
                <c:pt idx="15">
                  <c:v>219.26188500280901</c:v>
                </c:pt>
                <c:pt idx="16">
                  <c:v>219.78823859629051</c:v>
                </c:pt>
                <c:pt idx="17">
                  <c:v>220.39640955509614</c:v>
                </c:pt>
                <c:pt idx="18">
                  <c:v>219.1892107934564</c:v>
                </c:pt>
                <c:pt idx="19">
                  <c:v>220.23781719932919</c:v>
                </c:pt>
                <c:pt idx="20">
                  <c:v>219.83023304924561</c:v>
                </c:pt>
                <c:pt idx="21">
                  <c:v>220.13855124410176</c:v>
                </c:pt>
                <c:pt idx="22">
                  <c:v>219.58199515131068</c:v>
                </c:pt>
                <c:pt idx="23">
                  <c:v>219.74976625376004</c:v>
                </c:pt>
                <c:pt idx="24">
                  <c:v>219.46940102069348</c:v>
                </c:pt>
                <c:pt idx="25">
                  <c:v>219.42447275438144</c:v>
                </c:pt>
                <c:pt idx="26">
                  <c:v>219.51380330736401</c:v>
                </c:pt>
                <c:pt idx="27">
                  <c:v>220.21957856771198</c:v>
                </c:pt>
                <c:pt idx="28">
                  <c:v>219.30380541097705</c:v>
                </c:pt>
                <c:pt idx="29">
                  <c:v>220.22062914190928</c:v>
                </c:pt>
                <c:pt idx="30">
                  <c:v>220.33839476705856</c:v>
                </c:pt>
                <c:pt idx="31">
                  <c:v>220.05000016962211</c:v>
                </c:pt>
                <c:pt idx="32">
                  <c:v>220.0162596992285</c:v>
                </c:pt>
                <c:pt idx="33">
                  <c:v>219.5937107144446</c:v>
                </c:pt>
                <c:pt idx="34">
                  <c:v>219.74832392922448</c:v>
                </c:pt>
                <c:pt idx="35">
                  <c:v>219.96981485461075</c:v>
                </c:pt>
                <c:pt idx="36">
                  <c:v>219.8650394115127</c:v>
                </c:pt>
                <c:pt idx="37">
                  <c:v>219.94424853508207</c:v>
                </c:pt>
                <c:pt idx="38">
                  <c:v>219.88573365734902</c:v>
                </c:pt>
                <c:pt idx="39">
                  <c:v>220.10054435106093</c:v>
                </c:pt>
                <c:pt idx="40">
                  <c:v>219.92108915117575</c:v>
                </c:pt>
                <c:pt idx="41">
                  <c:v>219.68695999756795</c:v>
                </c:pt>
                <c:pt idx="42">
                  <c:v>219.34914320110261</c:v>
                </c:pt>
                <c:pt idx="43">
                  <c:v>219.57910126624643</c:v>
                </c:pt>
                <c:pt idx="44">
                  <c:v>219.68012632930854</c:v>
                </c:pt>
                <c:pt idx="45">
                  <c:v>220.36389551137094</c:v>
                </c:pt>
                <c:pt idx="46">
                  <c:v>219.81846414864918</c:v>
                </c:pt>
                <c:pt idx="47">
                  <c:v>219.78872076821551</c:v>
                </c:pt>
                <c:pt idx="48">
                  <c:v>219.75485163361017</c:v>
                </c:pt>
                <c:pt idx="49">
                  <c:v>220.06586841860269</c:v>
                </c:pt>
                <c:pt idx="50">
                  <c:v>219.97854042980507</c:v>
                </c:pt>
                <c:pt idx="51">
                  <c:v>219.65669024602863</c:v>
                </c:pt>
                <c:pt idx="52">
                  <c:v>220.24689169558604</c:v>
                </c:pt>
                <c:pt idx="53">
                  <c:v>219.89229376874741</c:v>
                </c:pt>
                <c:pt idx="54">
                  <c:v>219.59032739204716</c:v>
                </c:pt>
                <c:pt idx="55">
                  <c:v>219.50241318528697</c:v>
                </c:pt>
                <c:pt idx="56">
                  <c:v>219.98072058630925</c:v>
                </c:pt>
                <c:pt idx="57">
                  <c:v>220.13101655435744</c:v>
                </c:pt>
                <c:pt idx="58">
                  <c:v>219.4543259827791</c:v>
                </c:pt>
                <c:pt idx="59">
                  <c:v>220.38823014401316</c:v>
                </c:pt>
                <c:pt idx="60">
                  <c:v>219.76133251853412</c:v>
                </c:pt>
                <c:pt idx="61">
                  <c:v>220.15548400378179</c:v>
                </c:pt>
                <c:pt idx="62">
                  <c:v>219.62508573554044</c:v>
                </c:pt>
                <c:pt idx="63">
                  <c:v>219.77979492147759</c:v>
                </c:pt>
                <c:pt idx="64">
                  <c:v>219.83302983300644</c:v>
                </c:pt>
                <c:pt idx="65">
                  <c:v>219.65959563312759</c:v>
                </c:pt>
                <c:pt idx="66">
                  <c:v>220.10432434113201</c:v>
                </c:pt>
                <c:pt idx="67">
                  <c:v>219.92178268236441</c:v>
                </c:pt>
                <c:pt idx="68">
                  <c:v>220.0495107152025</c:v>
                </c:pt>
                <c:pt idx="69">
                  <c:v>219.94395069719076</c:v>
                </c:pt>
                <c:pt idx="70">
                  <c:v>219.49787409099719</c:v>
                </c:pt>
                <c:pt idx="71">
                  <c:v>219.97651696023954</c:v>
                </c:pt>
                <c:pt idx="72">
                  <c:v>219.98281037214167</c:v>
                </c:pt>
                <c:pt idx="73">
                  <c:v>219.84781056776197</c:v>
                </c:pt>
                <c:pt idx="74">
                  <c:v>220.55809476898955</c:v>
                </c:pt>
                <c:pt idx="75">
                  <c:v>219.79089004474929</c:v>
                </c:pt>
                <c:pt idx="76">
                  <c:v>219.37289198369339</c:v>
                </c:pt>
                <c:pt idx="77">
                  <c:v>219.96511016634557</c:v>
                </c:pt>
                <c:pt idx="78">
                  <c:v>219.59805639773469</c:v>
                </c:pt>
                <c:pt idx="79">
                  <c:v>219.60970806732462</c:v>
                </c:pt>
                <c:pt idx="80">
                  <c:v>219.83662867247526</c:v>
                </c:pt>
                <c:pt idx="81">
                  <c:v>220.51214943334122</c:v>
                </c:pt>
                <c:pt idx="82">
                  <c:v>219.88177118131537</c:v>
                </c:pt>
                <c:pt idx="83">
                  <c:v>219.9689031520146</c:v>
                </c:pt>
                <c:pt idx="84">
                  <c:v>220.10139226372533</c:v>
                </c:pt>
                <c:pt idx="85">
                  <c:v>220.22874458687619</c:v>
                </c:pt>
                <c:pt idx="86">
                  <c:v>219.75487036233633</c:v>
                </c:pt>
                <c:pt idx="87">
                  <c:v>219.4621396142231</c:v>
                </c:pt>
                <c:pt idx="88">
                  <c:v>220.02397322942994</c:v>
                </c:pt>
                <c:pt idx="89">
                  <c:v>219.73060358539166</c:v>
                </c:pt>
                <c:pt idx="90">
                  <c:v>220.08513981771924</c:v>
                </c:pt>
                <c:pt idx="91">
                  <c:v>220.13808210022441</c:v>
                </c:pt>
                <c:pt idx="92">
                  <c:v>219.91872196057906</c:v>
                </c:pt>
                <c:pt idx="93">
                  <c:v>220.00070888518721</c:v>
                </c:pt>
                <c:pt idx="94">
                  <c:v>219.8412007764104</c:v>
                </c:pt>
                <c:pt idx="95">
                  <c:v>219.76560640961284</c:v>
                </c:pt>
                <c:pt idx="96">
                  <c:v>219.64390841259535</c:v>
                </c:pt>
                <c:pt idx="97">
                  <c:v>219.45100288382704</c:v>
                </c:pt>
                <c:pt idx="98">
                  <c:v>219.94001075540237</c:v>
                </c:pt>
                <c:pt idx="99">
                  <c:v>220.09211832442531</c:v>
                </c:pt>
                <c:pt idx="100">
                  <c:v>219.53576496517218</c:v>
                </c:pt>
                <c:pt idx="101">
                  <c:v>219.9786074933385</c:v>
                </c:pt>
                <c:pt idx="102">
                  <c:v>219.42067862285313</c:v>
                </c:pt>
                <c:pt idx="103">
                  <c:v>220.04195412607538</c:v>
                </c:pt>
                <c:pt idx="104">
                  <c:v>220.35233376404648</c:v>
                </c:pt>
                <c:pt idx="105">
                  <c:v>219.92750356304572</c:v>
                </c:pt>
                <c:pt idx="106">
                  <c:v>220.08481660137605</c:v>
                </c:pt>
                <c:pt idx="107">
                  <c:v>220.3391368956994</c:v>
                </c:pt>
                <c:pt idx="108">
                  <c:v>220.22289961804583</c:v>
                </c:pt>
                <c:pt idx="109">
                  <c:v>219.71924999692285</c:v>
                </c:pt>
                <c:pt idx="110">
                  <c:v>219.29118929633015</c:v>
                </c:pt>
                <c:pt idx="111">
                  <c:v>219.80540269130441</c:v>
                </c:pt>
                <c:pt idx="112">
                  <c:v>219.39039226847652</c:v>
                </c:pt>
                <c:pt idx="113">
                  <c:v>220.10724442233249</c:v>
                </c:pt>
                <c:pt idx="114">
                  <c:v>219.50898115006854</c:v>
                </c:pt>
                <c:pt idx="115">
                  <c:v>220.20084637906103</c:v>
                </c:pt>
                <c:pt idx="116">
                  <c:v>219.84201893699966</c:v>
                </c:pt>
                <c:pt idx="117">
                  <c:v>219.51824296112528</c:v>
                </c:pt>
                <c:pt idx="118">
                  <c:v>220.17547222119475</c:v>
                </c:pt>
                <c:pt idx="119">
                  <c:v>219.74776320972617</c:v>
                </c:pt>
                <c:pt idx="120">
                  <c:v>219.53424687336732</c:v>
                </c:pt>
                <c:pt idx="121">
                  <c:v>219.9684095024102</c:v>
                </c:pt>
                <c:pt idx="122">
                  <c:v>219.86168257162279</c:v>
                </c:pt>
                <c:pt idx="123">
                  <c:v>220.59098489057212</c:v>
                </c:pt>
                <c:pt idx="124">
                  <c:v>220.46564989461223</c:v>
                </c:pt>
                <c:pt idx="125">
                  <c:v>219.73469456517478</c:v>
                </c:pt>
                <c:pt idx="126">
                  <c:v>220.05292122940142</c:v>
                </c:pt>
                <c:pt idx="127">
                  <c:v>219.80407957188106</c:v>
                </c:pt>
                <c:pt idx="128">
                  <c:v>219.88406391199663</c:v>
                </c:pt>
                <c:pt idx="129">
                  <c:v>219.89032716134923</c:v>
                </c:pt>
                <c:pt idx="130">
                  <c:v>219.19785638750204</c:v>
                </c:pt>
                <c:pt idx="131">
                  <c:v>220.31665366860489</c:v>
                </c:pt>
                <c:pt idx="132">
                  <c:v>219.43485899515656</c:v>
                </c:pt>
                <c:pt idx="133">
                  <c:v>219.9950344276333</c:v>
                </c:pt>
                <c:pt idx="134">
                  <c:v>219.3022048153114</c:v>
                </c:pt>
                <c:pt idx="135">
                  <c:v>219.84544550106719</c:v>
                </c:pt>
                <c:pt idx="136">
                  <c:v>219.71944441998394</c:v>
                </c:pt>
                <c:pt idx="137">
                  <c:v>220.48094342638205</c:v>
                </c:pt>
                <c:pt idx="138">
                  <c:v>219.80964074283787</c:v>
                </c:pt>
                <c:pt idx="139">
                  <c:v>219.52231125909975</c:v>
                </c:pt>
                <c:pt idx="140">
                  <c:v>219.65580347058605</c:v>
                </c:pt>
                <c:pt idx="141">
                  <c:v>220.02830875870902</c:v>
                </c:pt>
                <c:pt idx="142">
                  <c:v>219.76966621890287</c:v>
                </c:pt>
                <c:pt idx="143">
                  <c:v>220.0617844428144</c:v>
                </c:pt>
                <c:pt idx="144">
                  <c:v>219.69221191340191</c:v>
                </c:pt>
                <c:pt idx="145">
                  <c:v>220.29867333530899</c:v>
                </c:pt>
                <c:pt idx="146">
                  <c:v>219.48877156818583</c:v>
                </c:pt>
                <c:pt idx="147">
                  <c:v>220.32802312868733</c:v>
                </c:pt>
                <c:pt idx="148">
                  <c:v>220.04478035786633</c:v>
                </c:pt>
                <c:pt idx="149">
                  <c:v>220.23871449484201</c:v>
                </c:pt>
                <c:pt idx="150">
                  <c:v>220.36595420432647</c:v>
                </c:pt>
                <c:pt idx="151">
                  <c:v>220.00784837231498</c:v>
                </c:pt>
                <c:pt idx="152">
                  <c:v>220.29605821444235</c:v>
                </c:pt>
                <c:pt idx="153">
                  <c:v>219.39392854152757</c:v>
                </c:pt>
                <c:pt idx="154">
                  <c:v>220.07590151625945</c:v>
                </c:pt>
                <c:pt idx="155">
                  <c:v>219.81528098234699</c:v>
                </c:pt>
                <c:pt idx="156">
                  <c:v>220.30463198892022</c:v>
                </c:pt>
                <c:pt idx="157">
                  <c:v>219.51748101407898</c:v>
                </c:pt>
                <c:pt idx="158">
                  <c:v>219.97721882056723</c:v>
                </c:pt>
                <c:pt idx="159">
                  <c:v>219.83051029955229</c:v>
                </c:pt>
                <c:pt idx="160">
                  <c:v>220.3061104854971</c:v>
                </c:pt>
                <c:pt idx="161">
                  <c:v>220.53121697247917</c:v>
                </c:pt>
                <c:pt idx="162">
                  <c:v>219.96817406543724</c:v>
                </c:pt>
                <c:pt idx="163">
                  <c:v>220.06741002617514</c:v>
                </c:pt>
                <c:pt idx="164">
                  <c:v>220.28652591772106</c:v>
                </c:pt>
                <c:pt idx="165">
                  <c:v>219.82212043990253</c:v>
                </c:pt>
                <c:pt idx="166">
                  <c:v>219.53349561525621</c:v>
                </c:pt>
                <c:pt idx="167">
                  <c:v>219.98536288289873</c:v>
                </c:pt>
                <c:pt idx="168">
                  <c:v>219.62733282656282</c:v>
                </c:pt>
                <c:pt idx="169">
                  <c:v>220.13066117388053</c:v>
                </c:pt>
                <c:pt idx="170">
                  <c:v>220.13466714823329</c:v>
                </c:pt>
                <c:pt idx="171">
                  <c:v>220.20139211341316</c:v>
                </c:pt>
                <c:pt idx="172">
                  <c:v>219.96090418542076</c:v>
                </c:pt>
                <c:pt idx="173">
                  <c:v>219.92384473956895</c:v>
                </c:pt>
                <c:pt idx="174">
                  <c:v>219.8551202183564</c:v>
                </c:pt>
                <c:pt idx="175">
                  <c:v>219.34005182112188</c:v>
                </c:pt>
                <c:pt idx="176">
                  <c:v>220.0734231700271</c:v>
                </c:pt>
                <c:pt idx="177">
                  <c:v>219.67470324075612</c:v>
                </c:pt>
                <c:pt idx="178">
                  <c:v>219.96839372990945</c:v>
                </c:pt>
                <c:pt idx="179">
                  <c:v>219.58169390608577</c:v>
                </c:pt>
                <c:pt idx="180">
                  <c:v>219.97770344280036</c:v>
                </c:pt>
                <c:pt idx="181">
                  <c:v>219.93308869439991</c:v>
                </c:pt>
                <c:pt idx="182">
                  <c:v>219.56937293723271</c:v>
                </c:pt>
                <c:pt idx="183">
                  <c:v>219.95586930765811</c:v>
                </c:pt>
                <c:pt idx="184">
                  <c:v>219.83657475810776</c:v>
                </c:pt>
                <c:pt idx="185">
                  <c:v>219.93012579257476</c:v>
                </c:pt>
                <c:pt idx="186">
                  <c:v>219.96077678609072</c:v>
                </c:pt>
                <c:pt idx="187">
                  <c:v>220.20331376065423</c:v>
                </c:pt>
                <c:pt idx="188">
                  <c:v>219.659089570845</c:v>
                </c:pt>
                <c:pt idx="189">
                  <c:v>219.69804751370793</c:v>
                </c:pt>
                <c:pt idx="190">
                  <c:v>219.90492155974491</c:v>
                </c:pt>
                <c:pt idx="191">
                  <c:v>219.56354534008355</c:v>
                </c:pt>
                <c:pt idx="192">
                  <c:v>219.74109664125208</c:v>
                </c:pt>
                <c:pt idx="193">
                  <c:v>219.89053183394245</c:v>
                </c:pt>
                <c:pt idx="194">
                  <c:v>219.63868202229219</c:v>
                </c:pt>
                <c:pt idx="195">
                  <c:v>219.71939407050161</c:v>
                </c:pt>
                <c:pt idx="196">
                  <c:v>219.84473072344636</c:v>
                </c:pt>
                <c:pt idx="197">
                  <c:v>219.8975378840494</c:v>
                </c:pt>
                <c:pt idx="198">
                  <c:v>219.7097668893808</c:v>
                </c:pt>
                <c:pt idx="199">
                  <c:v>219.56145299237164</c:v>
                </c:pt>
                <c:pt idx="200">
                  <c:v>219.75186009309053</c:v>
                </c:pt>
                <c:pt idx="201">
                  <c:v>219.85750566323003</c:v>
                </c:pt>
                <c:pt idx="202">
                  <c:v>219.59027003263839</c:v>
                </c:pt>
                <c:pt idx="203">
                  <c:v>219.78984982631937</c:v>
                </c:pt>
                <c:pt idx="204">
                  <c:v>219.77161197124471</c:v>
                </c:pt>
                <c:pt idx="205">
                  <c:v>219.7697679379483</c:v>
                </c:pt>
                <c:pt idx="206">
                  <c:v>219.98733492260246</c:v>
                </c:pt>
                <c:pt idx="207">
                  <c:v>219.91939454673789</c:v>
                </c:pt>
                <c:pt idx="208">
                  <c:v>219.71233436219856</c:v>
                </c:pt>
                <c:pt idx="209">
                  <c:v>219.50950677297016</c:v>
                </c:pt>
                <c:pt idx="210">
                  <c:v>219.38967377513686</c:v>
                </c:pt>
                <c:pt idx="211">
                  <c:v>219.52872813337547</c:v>
                </c:pt>
                <c:pt idx="212">
                  <c:v>219.7305264960643</c:v>
                </c:pt>
                <c:pt idx="213">
                  <c:v>220.15528299539582</c:v>
                </c:pt>
                <c:pt idx="214">
                  <c:v>219.94673512392168</c:v>
                </c:pt>
                <c:pt idx="215">
                  <c:v>219.61253040351278</c:v>
                </c:pt>
                <c:pt idx="216">
                  <c:v>219.86525992146318</c:v>
                </c:pt>
                <c:pt idx="217">
                  <c:v>219.99558278352615</c:v>
                </c:pt>
                <c:pt idx="218">
                  <c:v>220.13926595850029</c:v>
                </c:pt>
                <c:pt idx="219">
                  <c:v>220.1686938154603</c:v>
                </c:pt>
                <c:pt idx="220">
                  <c:v>219.64314672970258</c:v>
                </c:pt>
                <c:pt idx="221">
                  <c:v>219.66888045579213</c:v>
                </c:pt>
                <c:pt idx="222">
                  <c:v>219.68871765557137</c:v>
                </c:pt>
                <c:pt idx="223">
                  <c:v>219.50459936331865</c:v>
                </c:pt>
                <c:pt idx="224">
                  <c:v>219.52617292634207</c:v>
                </c:pt>
                <c:pt idx="225">
                  <c:v>220.09432629968444</c:v>
                </c:pt>
                <c:pt idx="226">
                  <c:v>219.75742334798232</c:v>
                </c:pt>
                <c:pt idx="227">
                  <c:v>219.8590427586833</c:v>
                </c:pt>
                <c:pt idx="228">
                  <c:v>219.5972794145049</c:v>
                </c:pt>
                <c:pt idx="229">
                  <c:v>219.66338792274425</c:v>
                </c:pt>
                <c:pt idx="230">
                  <c:v>219.67844988958623</c:v>
                </c:pt>
                <c:pt idx="231">
                  <c:v>219.60277220744743</c:v>
                </c:pt>
                <c:pt idx="232">
                  <c:v>219.8342543093427</c:v>
                </c:pt>
                <c:pt idx="233">
                  <c:v>219.76337767587569</c:v>
                </c:pt>
                <c:pt idx="234">
                  <c:v>220.00446572197302</c:v>
                </c:pt>
                <c:pt idx="235">
                  <c:v>219.55939962901567</c:v>
                </c:pt>
                <c:pt idx="236">
                  <c:v>220.50604340661405</c:v>
                </c:pt>
                <c:pt idx="237">
                  <c:v>220.05709871747527</c:v>
                </c:pt>
                <c:pt idx="238">
                  <c:v>219.5821191441718</c:v>
                </c:pt>
                <c:pt idx="239">
                  <c:v>219.50680331645447</c:v>
                </c:pt>
                <c:pt idx="240">
                  <c:v>219.67216015136515</c:v>
                </c:pt>
                <c:pt idx="241">
                  <c:v>219.64434925697557</c:v>
                </c:pt>
                <c:pt idx="242">
                  <c:v>219.48724806313831</c:v>
                </c:pt>
                <c:pt idx="243">
                  <c:v>219.70493897852776</c:v>
                </c:pt>
                <c:pt idx="244">
                  <c:v>219.38876019078586</c:v>
                </c:pt>
                <c:pt idx="245">
                  <c:v>220.11911746758383</c:v>
                </c:pt>
                <c:pt idx="246">
                  <c:v>219.56051087757288</c:v>
                </c:pt>
                <c:pt idx="247">
                  <c:v>220.08924393893926</c:v>
                </c:pt>
                <c:pt idx="248">
                  <c:v>219.32713043779512</c:v>
                </c:pt>
                <c:pt idx="249">
                  <c:v>219.82730224052662</c:v>
                </c:pt>
                <c:pt idx="250">
                  <c:v>220.13296671126176</c:v>
                </c:pt>
                <c:pt idx="251">
                  <c:v>219.64293618830411</c:v>
                </c:pt>
                <c:pt idx="252">
                  <c:v>219.57339401281646</c:v>
                </c:pt>
                <c:pt idx="253">
                  <c:v>219.39326460138682</c:v>
                </c:pt>
                <c:pt idx="254">
                  <c:v>219.78281916871535</c:v>
                </c:pt>
                <c:pt idx="255">
                  <c:v>220.00644805341187</c:v>
                </c:pt>
                <c:pt idx="256">
                  <c:v>220.11116313228766</c:v>
                </c:pt>
                <c:pt idx="257">
                  <c:v>219.44807862066668</c:v>
                </c:pt>
                <c:pt idx="258">
                  <c:v>219.67593793188729</c:v>
                </c:pt>
                <c:pt idx="259">
                  <c:v>220.07387467420082</c:v>
                </c:pt>
                <c:pt idx="260">
                  <c:v>220.31606482687496</c:v>
                </c:pt>
                <c:pt idx="261">
                  <c:v>219.87545640642955</c:v>
                </c:pt>
                <c:pt idx="262">
                  <c:v>220.57562699916369</c:v>
                </c:pt>
                <c:pt idx="263">
                  <c:v>220.12637818317015</c:v>
                </c:pt>
                <c:pt idx="264">
                  <c:v>219.73149265675849</c:v>
                </c:pt>
                <c:pt idx="265">
                  <c:v>219.78387351371876</c:v>
                </c:pt>
                <c:pt idx="266">
                  <c:v>219.76084858867463</c:v>
                </c:pt>
                <c:pt idx="267">
                  <c:v>219.76618592024531</c:v>
                </c:pt>
                <c:pt idx="268">
                  <c:v>219.84971341079014</c:v>
                </c:pt>
                <c:pt idx="269">
                  <c:v>219.78364217900764</c:v>
                </c:pt>
                <c:pt idx="270">
                  <c:v>219.49396856422067</c:v>
                </c:pt>
                <c:pt idx="271">
                  <c:v>219.04270901434489</c:v>
                </c:pt>
                <c:pt idx="272">
                  <c:v>219.80742527413906</c:v>
                </c:pt>
                <c:pt idx="273">
                  <c:v>220.23352605599931</c:v>
                </c:pt>
                <c:pt idx="274">
                  <c:v>219.60593414977805</c:v>
                </c:pt>
                <c:pt idx="275">
                  <c:v>219.66819980369829</c:v>
                </c:pt>
                <c:pt idx="276">
                  <c:v>219.44428409498235</c:v>
                </c:pt>
                <c:pt idx="277">
                  <c:v>219.94686092711711</c:v>
                </c:pt>
                <c:pt idx="278">
                  <c:v>220.10587261925585</c:v>
                </c:pt>
                <c:pt idx="279">
                  <c:v>219.98855478373954</c:v>
                </c:pt>
                <c:pt idx="280">
                  <c:v>219.95282907091845</c:v>
                </c:pt>
                <c:pt idx="281">
                  <c:v>219.86346372574249</c:v>
                </c:pt>
                <c:pt idx="282">
                  <c:v>219.87723755684183</c:v>
                </c:pt>
                <c:pt idx="283">
                  <c:v>219.85100537422144</c:v>
                </c:pt>
                <c:pt idx="284">
                  <c:v>219.64243911928349</c:v>
                </c:pt>
                <c:pt idx="285">
                  <c:v>220.17592265334588</c:v>
                </c:pt>
                <c:pt idx="286">
                  <c:v>219.92744138366805</c:v>
                </c:pt>
                <c:pt idx="287">
                  <c:v>219.66883095589364</c:v>
                </c:pt>
                <c:pt idx="288">
                  <c:v>219.92743897478383</c:v>
                </c:pt>
                <c:pt idx="289">
                  <c:v>219.43378698613699</c:v>
                </c:pt>
                <c:pt idx="290">
                  <c:v>219.72008371194886</c:v>
                </c:pt>
                <c:pt idx="291">
                  <c:v>219.73405892720592</c:v>
                </c:pt>
                <c:pt idx="292">
                  <c:v>219.7604668614197</c:v>
                </c:pt>
                <c:pt idx="293">
                  <c:v>220.51417738892496</c:v>
                </c:pt>
                <c:pt idx="294">
                  <c:v>219.19874679285718</c:v>
                </c:pt>
                <c:pt idx="295">
                  <c:v>219.68741576846108</c:v>
                </c:pt>
                <c:pt idx="296">
                  <c:v>219.82704786311254</c:v>
                </c:pt>
                <c:pt idx="297">
                  <c:v>219.89992105897565</c:v>
                </c:pt>
                <c:pt idx="298">
                  <c:v>219.4520437593203</c:v>
                </c:pt>
                <c:pt idx="299">
                  <c:v>219.48712928063264</c:v>
                </c:pt>
                <c:pt idx="300">
                  <c:v>219.71422884123484</c:v>
                </c:pt>
                <c:pt idx="301">
                  <c:v>219.97644958871891</c:v>
                </c:pt>
                <c:pt idx="302">
                  <c:v>219.7344790731938</c:v>
                </c:pt>
                <c:pt idx="303">
                  <c:v>220.0790368013482</c:v>
                </c:pt>
                <c:pt idx="304">
                  <c:v>219.93317585377372</c:v>
                </c:pt>
                <c:pt idx="305">
                  <c:v>219.64849958303239</c:v>
                </c:pt>
                <c:pt idx="306">
                  <c:v>219.9421424829053</c:v>
                </c:pt>
                <c:pt idx="307">
                  <c:v>219.58352255434843</c:v>
                </c:pt>
                <c:pt idx="308">
                  <c:v>219.87932751823061</c:v>
                </c:pt>
                <c:pt idx="309">
                  <c:v>220.08166273075912</c:v>
                </c:pt>
                <c:pt idx="310">
                  <c:v>219.95457647769942</c:v>
                </c:pt>
                <c:pt idx="311">
                  <c:v>220.02946133717833</c:v>
                </c:pt>
                <c:pt idx="312">
                  <c:v>219.87931786566759</c:v>
                </c:pt>
                <c:pt idx="313">
                  <c:v>220.01157173859153</c:v>
                </c:pt>
                <c:pt idx="314">
                  <c:v>219.70957526985697</c:v>
                </c:pt>
                <c:pt idx="315">
                  <c:v>220.29268015162174</c:v>
                </c:pt>
                <c:pt idx="316">
                  <c:v>219.82271148616096</c:v>
                </c:pt>
                <c:pt idx="317">
                  <c:v>219.9162904551809</c:v>
                </c:pt>
                <c:pt idx="318">
                  <c:v>219.46794617309919</c:v>
                </c:pt>
                <c:pt idx="319">
                  <c:v>219.70881256342327</c:v>
                </c:pt>
                <c:pt idx="320">
                  <c:v>219.69989199102378</c:v>
                </c:pt>
                <c:pt idx="321">
                  <c:v>219.4660417918401</c:v>
                </c:pt>
                <c:pt idx="322">
                  <c:v>219.91126969506021</c:v>
                </c:pt>
                <c:pt idx="323">
                  <c:v>220.00347988190532</c:v>
                </c:pt>
                <c:pt idx="324">
                  <c:v>220.26419421128051</c:v>
                </c:pt>
                <c:pt idx="325">
                  <c:v>219.6176628660792</c:v>
                </c:pt>
                <c:pt idx="326">
                  <c:v>219.41870630763435</c:v>
                </c:pt>
                <c:pt idx="327">
                  <c:v>219.80242421822925</c:v>
                </c:pt>
                <c:pt idx="328">
                  <c:v>219.89028031035662</c:v>
                </c:pt>
                <c:pt idx="329">
                  <c:v>219.47152827806914</c:v>
                </c:pt>
                <c:pt idx="330">
                  <c:v>219.90371191409599</c:v>
                </c:pt>
                <c:pt idx="331">
                  <c:v>219.66248496050892</c:v>
                </c:pt>
                <c:pt idx="332">
                  <c:v>219.78060249650619</c:v>
                </c:pt>
                <c:pt idx="333">
                  <c:v>219.74467033335119</c:v>
                </c:pt>
                <c:pt idx="334">
                  <c:v>220.13104487459339</c:v>
                </c:pt>
                <c:pt idx="335">
                  <c:v>219.96347573834146</c:v>
                </c:pt>
                <c:pt idx="336">
                  <c:v>219.81120059591436</c:v>
                </c:pt>
                <c:pt idx="337">
                  <c:v>219.99319228428394</c:v>
                </c:pt>
                <c:pt idx="338">
                  <c:v>219.84896302087168</c:v>
                </c:pt>
                <c:pt idx="339">
                  <c:v>219.79177450378188</c:v>
                </c:pt>
                <c:pt idx="340">
                  <c:v>220.51464236815949</c:v>
                </c:pt>
                <c:pt idx="341">
                  <c:v>219.85422839487674</c:v>
                </c:pt>
                <c:pt idx="342">
                  <c:v>219.95736603367027</c:v>
                </c:pt>
                <c:pt idx="343">
                  <c:v>219.92287298450012</c:v>
                </c:pt>
                <c:pt idx="344">
                  <c:v>220.20736124038692</c:v>
                </c:pt>
                <c:pt idx="345">
                  <c:v>219.63366493171273</c:v>
                </c:pt>
                <c:pt idx="346">
                  <c:v>219.67459762189853</c:v>
                </c:pt>
                <c:pt idx="347">
                  <c:v>219.87512069570738</c:v>
                </c:pt>
                <c:pt idx="348">
                  <c:v>219.6262759571068</c:v>
                </c:pt>
                <c:pt idx="349">
                  <c:v>219.63202070397242</c:v>
                </c:pt>
                <c:pt idx="350">
                  <c:v>219.55968137011683</c:v>
                </c:pt>
                <c:pt idx="351">
                  <c:v>220.13520129005809</c:v>
                </c:pt>
                <c:pt idx="352">
                  <c:v>219.47029906799651</c:v>
                </c:pt>
                <c:pt idx="353">
                  <c:v>219.54123612057163</c:v>
                </c:pt>
                <c:pt idx="354">
                  <c:v>219.66980231717574</c:v>
                </c:pt>
                <c:pt idx="355">
                  <c:v>219.4109998243494</c:v>
                </c:pt>
                <c:pt idx="356">
                  <c:v>219.70401473510833</c:v>
                </c:pt>
                <c:pt idx="357">
                  <c:v>219.05771559357507</c:v>
                </c:pt>
                <c:pt idx="358">
                  <c:v>219.64737646425846</c:v>
                </c:pt>
                <c:pt idx="359">
                  <c:v>220.21091036898167</c:v>
                </c:pt>
                <c:pt idx="360">
                  <c:v>219.46103151854896</c:v>
                </c:pt>
                <c:pt idx="361">
                  <c:v>219.56610133960967</c:v>
                </c:pt>
                <c:pt idx="362">
                  <c:v>219.95929371673316</c:v>
                </c:pt>
                <c:pt idx="363">
                  <c:v>220.10028558295025</c:v>
                </c:pt>
                <c:pt idx="364">
                  <c:v>219.38985435768825</c:v>
                </c:pt>
                <c:pt idx="365">
                  <c:v>219.95902175293668</c:v>
                </c:pt>
                <c:pt idx="366">
                  <c:v>220.16817250302029</c:v>
                </c:pt>
                <c:pt idx="367">
                  <c:v>219.37999339713264</c:v>
                </c:pt>
                <c:pt idx="368">
                  <c:v>219.61999827373424</c:v>
                </c:pt>
                <c:pt idx="369">
                  <c:v>219.34403915834858</c:v>
                </c:pt>
                <c:pt idx="370">
                  <c:v>219.89394803643839</c:v>
                </c:pt>
                <c:pt idx="371">
                  <c:v>219.8467251686034</c:v>
                </c:pt>
                <c:pt idx="372">
                  <c:v>220.0969607168893</c:v>
                </c:pt>
                <c:pt idx="373">
                  <c:v>220.09977339230375</c:v>
                </c:pt>
                <c:pt idx="374">
                  <c:v>219.75603439424287</c:v>
                </c:pt>
                <c:pt idx="375">
                  <c:v>219.5207929964298</c:v>
                </c:pt>
                <c:pt idx="376">
                  <c:v>219.75393863474582</c:v>
                </c:pt>
                <c:pt idx="377">
                  <c:v>220.17061324793522</c:v>
                </c:pt>
                <c:pt idx="378">
                  <c:v>219.82204935528011</c:v>
                </c:pt>
                <c:pt idx="379">
                  <c:v>219.69010788862386</c:v>
                </c:pt>
                <c:pt idx="380">
                  <c:v>219.22573075663283</c:v>
                </c:pt>
                <c:pt idx="381">
                  <c:v>219.80084361398897</c:v>
                </c:pt>
                <c:pt idx="382">
                  <c:v>219.83565587271664</c:v>
                </c:pt>
                <c:pt idx="383">
                  <c:v>220.013493137795</c:v>
                </c:pt>
                <c:pt idx="384">
                  <c:v>219.54145950413064</c:v>
                </c:pt>
                <c:pt idx="385">
                  <c:v>220.10201546327829</c:v>
                </c:pt>
                <c:pt idx="386">
                  <c:v>219.07345850154005</c:v>
                </c:pt>
                <c:pt idx="387">
                  <c:v>220.05634160959139</c:v>
                </c:pt>
                <c:pt idx="388">
                  <c:v>219.85742684376734</c:v>
                </c:pt>
                <c:pt idx="389">
                  <c:v>220.10544560207313</c:v>
                </c:pt>
                <c:pt idx="390">
                  <c:v>220.03915764547384</c:v>
                </c:pt>
                <c:pt idx="391">
                  <c:v>219.54332565907407</c:v>
                </c:pt>
                <c:pt idx="392">
                  <c:v>219.44085462766901</c:v>
                </c:pt>
                <c:pt idx="393">
                  <c:v>219.7893095136622</c:v>
                </c:pt>
                <c:pt idx="394">
                  <c:v>220.26150980067126</c:v>
                </c:pt>
                <c:pt idx="395">
                  <c:v>219.83492138001645</c:v>
                </c:pt>
                <c:pt idx="396">
                  <c:v>219.61749055096271</c:v>
                </c:pt>
                <c:pt idx="397">
                  <c:v>220.13946790133346</c:v>
                </c:pt>
                <c:pt idx="398">
                  <c:v>219.65999703817008</c:v>
                </c:pt>
                <c:pt idx="399">
                  <c:v>220.11072780671577</c:v>
                </c:pt>
                <c:pt idx="400">
                  <c:v>219.69542350834982</c:v>
                </c:pt>
                <c:pt idx="401">
                  <c:v>219.69418469408529</c:v>
                </c:pt>
                <c:pt idx="402">
                  <c:v>220.27592790854092</c:v>
                </c:pt>
                <c:pt idx="403">
                  <c:v>220.05893582187704</c:v>
                </c:pt>
                <c:pt idx="404">
                  <c:v>220.081756363084</c:v>
                </c:pt>
                <c:pt idx="405">
                  <c:v>220.44400757825906</c:v>
                </c:pt>
                <c:pt idx="406">
                  <c:v>219.86836866073389</c:v>
                </c:pt>
                <c:pt idx="407">
                  <c:v>219.64110124918679</c:v>
                </c:pt>
                <c:pt idx="408">
                  <c:v>219.75548871658577</c:v>
                </c:pt>
                <c:pt idx="409">
                  <c:v>219.2812009476236</c:v>
                </c:pt>
                <c:pt idx="410">
                  <c:v>219.70863072411714</c:v>
                </c:pt>
                <c:pt idx="411">
                  <c:v>220.11984545282166</c:v>
                </c:pt>
                <c:pt idx="412">
                  <c:v>220.26275124501194</c:v>
                </c:pt>
                <c:pt idx="413">
                  <c:v>219.93792599019011</c:v>
                </c:pt>
                <c:pt idx="414">
                  <c:v>220.19118760755603</c:v>
                </c:pt>
                <c:pt idx="415">
                  <c:v>220.33448456475676</c:v>
                </c:pt>
                <c:pt idx="416">
                  <c:v>219.82320642263721</c:v>
                </c:pt>
                <c:pt idx="417">
                  <c:v>219.78299014348366</c:v>
                </c:pt>
                <c:pt idx="418">
                  <c:v>219.91701904508324</c:v>
                </c:pt>
                <c:pt idx="419">
                  <c:v>219.65648410373524</c:v>
                </c:pt>
                <c:pt idx="420">
                  <c:v>220.04206763185906</c:v>
                </c:pt>
                <c:pt idx="421">
                  <c:v>220.0028712119759</c:v>
                </c:pt>
                <c:pt idx="422">
                  <c:v>219.89875167536385</c:v>
                </c:pt>
                <c:pt idx="423">
                  <c:v>219.98253418559545</c:v>
                </c:pt>
                <c:pt idx="424">
                  <c:v>219.71272675248497</c:v>
                </c:pt>
                <c:pt idx="425">
                  <c:v>219.84396425129336</c:v>
                </c:pt>
                <c:pt idx="426">
                  <c:v>220.34695572489144</c:v>
                </c:pt>
                <c:pt idx="427">
                  <c:v>219.5221881566145</c:v>
                </c:pt>
                <c:pt idx="428">
                  <c:v>219.87428686524569</c:v>
                </c:pt>
                <c:pt idx="429">
                  <c:v>220.31039808263117</c:v>
                </c:pt>
                <c:pt idx="430">
                  <c:v>219.43663149635134</c:v>
                </c:pt>
                <c:pt idx="431">
                  <c:v>219.96398877589385</c:v>
                </c:pt>
                <c:pt idx="432">
                  <c:v>219.40645655836639</c:v>
                </c:pt>
                <c:pt idx="433">
                  <c:v>220.27797134671692</c:v>
                </c:pt>
                <c:pt idx="434">
                  <c:v>219.59959848579774</c:v>
                </c:pt>
                <c:pt idx="435">
                  <c:v>219.61609436375633</c:v>
                </c:pt>
                <c:pt idx="436">
                  <c:v>219.90768072542195</c:v>
                </c:pt>
                <c:pt idx="437">
                  <c:v>219.55628129760376</c:v>
                </c:pt>
                <c:pt idx="438">
                  <c:v>220.08215655897536</c:v>
                </c:pt>
                <c:pt idx="439">
                  <c:v>220.26240044533074</c:v>
                </c:pt>
                <c:pt idx="440">
                  <c:v>219.74930030306803</c:v>
                </c:pt>
                <c:pt idx="441">
                  <c:v>219.73802249292282</c:v>
                </c:pt>
                <c:pt idx="442">
                  <c:v>220.3987898637225</c:v>
                </c:pt>
                <c:pt idx="443">
                  <c:v>219.80812413612864</c:v>
                </c:pt>
                <c:pt idx="444">
                  <c:v>219.52302387520342</c:v>
                </c:pt>
                <c:pt idx="445">
                  <c:v>220.15513399255883</c:v>
                </c:pt>
                <c:pt idx="446">
                  <c:v>219.92304908813438</c:v>
                </c:pt>
                <c:pt idx="447">
                  <c:v>220.04014111487533</c:v>
                </c:pt>
                <c:pt idx="448">
                  <c:v>219.83859727667536</c:v>
                </c:pt>
                <c:pt idx="449">
                  <c:v>220.55772828176487</c:v>
                </c:pt>
                <c:pt idx="450">
                  <c:v>219.61187830315228</c:v>
                </c:pt>
                <c:pt idx="451">
                  <c:v>219.83696307407462</c:v>
                </c:pt>
                <c:pt idx="452">
                  <c:v>220.03372052242307</c:v>
                </c:pt>
                <c:pt idx="453">
                  <c:v>219.94485311885018</c:v>
                </c:pt>
                <c:pt idx="454">
                  <c:v>219.68182967013007</c:v>
                </c:pt>
                <c:pt idx="455">
                  <c:v>219.76334109133467</c:v>
                </c:pt>
                <c:pt idx="456">
                  <c:v>220.11511059643394</c:v>
                </c:pt>
                <c:pt idx="457">
                  <c:v>219.68939925702347</c:v>
                </c:pt>
                <c:pt idx="458">
                  <c:v>220.31435554451537</c:v>
                </c:pt>
                <c:pt idx="459">
                  <c:v>219.66938158340358</c:v>
                </c:pt>
                <c:pt idx="460">
                  <c:v>219.93061491680572</c:v>
                </c:pt>
                <c:pt idx="461">
                  <c:v>220.46155037619994</c:v>
                </c:pt>
                <c:pt idx="462">
                  <c:v>220.00652070937565</c:v>
                </c:pt>
                <c:pt idx="463">
                  <c:v>219.6951863442016</c:v>
                </c:pt>
                <c:pt idx="464">
                  <c:v>219.67830392542407</c:v>
                </c:pt>
                <c:pt idx="465">
                  <c:v>219.6033218086159</c:v>
                </c:pt>
                <c:pt idx="466">
                  <c:v>219.71842331452933</c:v>
                </c:pt>
                <c:pt idx="467">
                  <c:v>219.45088767031112</c:v>
                </c:pt>
                <c:pt idx="468">
                  <c:v>219.39529000201102</c:v>
                </c:pt>
                <c:pt idx="469">
                  <c:v>219.5960498184283</c:v>
                </c:pt>
                <c:pt idx="470">
                  <c:v>219.5781646441315</c:v>
                </c:pt>
                <c:pt idx="471">
                  <c:v>219.94553497230552</c:v>
                </c:pt>
                <c:pt idx="472">
                  <c:v>219.77876158386266</c:v>
                </c:pt>
                <c:pt idx="473">
                  <c:v>219.89600531706165</c:v>
                </c:pt>
                <c:pt idx="474">
                  <c:v>220.19246104348667</c:v>
                </c:pt>
                <c:pt idx="475">
                  <c:v>220.64433153785518</c:v>
                </c:pt>
                <c:pt idx="476">
                  <c:v>220.12395686225818</c:v>
                </c:pt>
                <c:pt idx="477">
                  <c:v>219.88603647744273</c:v>
                </c:pt>
                <c:pt idx="478">
                  <c:v>219.88958155259189</c:v>
                </c:pt>
                <c:pt idx="479">
                  <c:v>220.31896959721863</c:v>
                </c:pt>
                <c:pt idx="480">
                  <c:v>219.60654827374134</c:v>
                </c:pt>
                <c:pt idx="481">
                  <c:v>220.03414380766972</c:v>
                </c:pt>
                <c:pt idx="482">
                  <c:v>219.73050065186595</c:v>
                </c:pt>
                <c:pt idx="483">
                  <c:v>219.78552504161414</c:v>
                </c:pt>
                <c:pt idx="484">
                  <c:v>220.05341373225863</c:v>
                </c:pt>
                <c:pt idx="485">
                  <c:v>219.80175491928168</c:v>
                </c:pt>
                <c:pt idx="486">
                  <c:v>219.78625173774009</c:v>
                </c:pt>
                <c:pt idx="487">
                  <c:v>219.96503587380721</c:v>
                </c:pt>
                <c:pt idx="488">
                  <c:v>219.94396273640524</c:v>
                </c:pt>
                <c:pt idx="489">
                  <c:v>220.14560844644538</c:v>
                </c:pt>
                <c:pt idx="490">
                  <c:v>219.3105877818513</c:v>
                </c:pt>
                <c:pt idx="491">
                  <c:v>219.62497949489907</c:v>
                </c:pt>
                <c:pt idx="492">
                  <c:v>219.82226944054949</c:v>
                </c:pt>
                <c:pt idx="493">
                  <c:v>219.65853626106417</c:v>
                </c:pt>
                <c:pt idx="494">
                  <c:v>219.88524177512053</c:v>
                </c:pt>
                <c:pt idx="495">
                  <c:v>219.80698206441963</c:v>
                </c:pt>
                <c:pt idx="496">
                  <c:v>219.91421047211335</c:v>
                </c:pt>
                <c:pt idx="497">
                  <c:v>219.6296240488077</c:v>
                </c:pt>
                <c:pt idx="498">
                  <c:v>219.59710801699703</c:v>
                </c:pt>
                <c:pt idx="499">
                  <c:v>219.49987550490872</c:v>
                </c:pt>
              </c:numCache>
            </c:numRef>
          </c:xVal>
          <c:yVal>
            <c:numRef>
              <c:f>'GUM Uncertainty'!$E$65:$E$564</c:f>
              <c:numCache>
                <c:formatCode>General</c:formatCode>
                <c:ptCount val="500"/>
                <c:pt idx="0">
                  <c:v>254.87597496879286</c:v>
                </c:pt>
                <c:pt idx="1">
                  <c:v>254.10275015731304</c:v>
                </c:pt>
                <c:pt idx="2">
                  <c:v>254.00158655239281</c:v>
                </c:pt>
                <c:pt idx="3">
                  <c:v>254.55925695334312</c:v>
                </c:pt>
                <c:pt idx="4">
                  <c:v>254.5669849657958</c:v>
                </c:pt>
                <c:pt idx="5">
                  <c:v>254.37073079390782</c:v>
                </c:pt>
                <c:pt idx="6">
                  <c:v>254.42386379581245</c:v>
                </c:pt>
                <c:pt idx="7">
                  <c:v>254.36334056045612</c:v>
                </c:pt>
                <c:pt idx="8">
                  <c:v>254.36012328712707</c:v>
                </c:pt>
                <c:pt idx="9">
                  <c:v>254.37958454385324</c:v>
                </c:pt>
                <c:pt idx="10">
                  <c:v>254.67649392292435</c:v>
                </c:pt>
                <c:pt idx="11">
                  <c:v>254.42365068009667</c:v>
                </c:pt>
                <c:pt idx="12">
                  <c:v>254.44759001133841</c:v>
                </c:pt>
                <c:pt idx="13">
                  <c:v>254.44088326376607</c:v>
                </c:pt>
                <c:pt idx="14">
                  <c:v>254.10452935351964</c:v>
                </c:pt>
                <c:pt idx="15">
                  <c:v>253.78583625422911</c:v>
                </c:pt>
                <c:pt idx="16">
                  <c:v>254.29897701205218</c:v>
                </c:pt>
                <c:pt idx="17">
                  <c:v>254.68906170984903</c:v>
                </c:pt>
                <c:pt idx="18">
                  <c:v>253.81654698335532</c:v>
                </c:pt>
                <c:pt idx="19">
                  <c:v>254.57857094878432</c:v>
                </c:pt>
                <c:pt idx="20">
                  <c:v>254.23226468206809</c:v>
                </c:pt>
                <c:pt idx="21">
                  <c:v>254.51231528293334</c:v>
                </c:pt>
                <c:pt idx="22">
                  <c:v>254.10773030516324</c:v>
                </c:pt>
                <c:pt idx="23">
                  <c:v>254.11982533820537</c:v>
                </c:pt>
                <c:pt idx="24">
                  <c:v>253.9240953296993</c:v>
                </c:pt>
                <c:pt idx="25">
                  <c:v>253.94321599292849</c:v>
                </c:pt>
                <c:pt idx="26">
                  <c:v>254.04259013307765</c:v>
                </c:pt>
                <c:pt idx="27">
                  <c:v>254.58650867137703</c:v>
                </c:pt>
                <c:pt idx="28">
                  <c:v>253.80738992571014</c:v>
                </c:pt>
                <c:pt idx="29">
                  <c:v>254.5500617390278</c:v>
                </c:pt>
                <c:pt idx="30">
                  <c:v>254.67549378712388</c:v>
                </c:pt>
                <c:pt idx="31">
                  <c:v>254.40255872355212</c:v>
                </c:pt>
                <c:pt idx="32">
                  <c:v>254.38701558334523</c:v>
                </c:pt>
                <c:pt idx="33">
                  <c:v>254.02760306283147</c:v>
                </c:pt>
                <c:pt idx="34">
                  <c:v>254.17333376328835</c:v>
                </c:pt>
                <c:pt idx="35">
                  <c:v>254.3315644153671</c:v>
                </c:pt>
                <c:pt idx="36">
                  <c:v>254.27686841734149</c:v>
                </c:pt>
                <c:pt idx="37">
                  <c:v>254.33446925956503</c:v>
                </c:pt>
                <c:pt idx="38">
                  <c:v>254.25516893709673</c:v>
                </c:pt>
                <c:pt idx="39">
                  <c:v>254.45336940357944</c:v>
                </c:pt>
                <c:pt idx="40">
                  <c:v>254.3394745504269</c:v>
                </c:pt>
                <c:pt idx="41">
                  <c:v>254.16733053140922</c:v>
                </c:pt>
                <c:pt idx="42">
                  <c:v>253.82128757088299</c:v>
                </c:pt>
                <c:pt idx="43">
                  <c:v>254.12422060657346</c:v>
                </c:pt>
                <c:pt idx="44">
                  <c:v>254.12049796109878</c:v>
                </c:pt>
                <c:pt idx="45">
                  <c:v>254.68909316591586</c:v>
                </c:pt>
                <c:pt idx="46">
                  <c:v>254.2874344774819</c:v>
                </c:pt>
                <c:pt idx="47">
                  <c:v>254.20662648651748</c:v>
                </c:pt>
                <c:pt idx="48">
                  <c:v>254.15558741706164</c:v>
                </c:pt>
                <c:pt idx="49">
                  <c:v>254.47449076825976</c:v>
                </c:pt>
                <c:pt idx="50">
                  <c:v>254.38880806496124</c:v>
                </c:pt>
                <c:pt idx="51">
                  <c:v>254.0553577664877</c:v>
                </c:pt>
                <c:pt idx="52">
                  <c:v>254.60662933711731</c:v>
                </c:pt>
                <c:pt idx="53">
                  <c:v>254.30792411120572</c:v>
                </c:pt>
                <c:pt idx="54">
                  <c:v>254.07914558853074</c:v>
                </c:pt>
                <c:pt idx="55">
                  <c:v>254.04196174965097</c:v>
                </c:pt>
                <c:pt idx="56">
                  <c:v>254.38026173177144</c:v>
                </c:pt>
                <c:pt idx="57">
                  <c:v>254.47496355520877</c:v>
                </c:pt>
                <c:pt idx="58">
                  <c:v>253.98226146049461</c:v>
                </c:pt>
                <c:pt idx="59">
                  <c:v>254.69874661228303</c:v>
                </c:pt>
                <c:pt idx="60">
                  <c:v>254.14891807924812</c:v>
                </c:pt>
                <c:pt idx="61">
                  <c:v>254.47324563722805</c:v>
                </c:pt>
                <c:pt idx="62">
                  <c:v>254.04396280879169</c:v>
                </c:pt>
                <c:pt idx="63">
                  <c:v>254.19417583551279</c:v>
                </c:pt>
                <c:pt idx="64">
                  <c:v>254.20264118904905</c:v>
                </c:pt>
                <c:pt idx="65">
                  <c:v>254.09926807025266</c:v>
                </c:pt>
                <c:pt idx="66">
                  <c:v>254.48640012938981</c:v>
                </c:pt>
                <c:pt idx="67">
                  <c:v>254.27720908011003</c:v>
                </c:pt>
                <c:pt idx="68">
                  <c:v>254.39161907381305</c:v>
                </c:pt>
                <c:pt idx="69">
                  <c:v>254.34240477488603</c:v>
                </c:pt>
                <c:pt idx="70">
                  <c:v>253.9983915799443</c:v>
                </c:pt>
                <c:pt idx="71">
                  <c:v>254.35574032588863</c:v>
                </c:pt>
                <c:pt idx="72">
                  <c:v>254.40227098620409</c:v>
                </c:pt>
                <c:pt idx="73">
                  <c:v>254.24819240041199</c:v>
                </c:pt>
                <c:pt idx="74">
                  <c:v>254.82774161671793</c:v>
                </c:pt>
                <c:pt idx="75">
                  <c:v>254.18688480440514</c:v>
                </c:pt>
                <c:pt idx="76">
                  <c:v>253.85981111148962</c:v>
                </c:pt>
                <c:pt idx="77">
                  <c:v>254.38113513729857</c:v>
                </c:pt>
                <c:pt idx="78">
                  <c:v>254.05800537273873</c:v>
                </c:pt>
                <c:pt idx="79">
                  <c:v>254.05168754006169</c:v>
                </c:pt>
                <c:pt idx="80">
                  <c:v>254.26384789187941</c:v>
                </c:pt>
                <c:pt idx="81">
                  <c:v>254.77712164793525</c:v>
                </c:pt>
                <c:pt idx="82">
                  <c:v>254.26824446716819</c:v>
                </c:pt>
                <c:pt idx="83">
                  <c:v>254.32649688107114</c:v>
                </c:pt>
                <c:pt idx="84">
                  <c:v>254.46202374427961</c:v>
                </c:pt>
                <c:pt idx="85">
                  <c:v>254.54011958438832</c:v>
                </c:pt>
                <c:pt idx="86">
                  <c:v>254.2206862611848</c:v>
                </c:pt>
                <c:pt idx="87">
                  <c:v>253.92584572415396</c:v>
                </c:pt>
                <c:pt idx="88">
                  <c:v>254.40009251196997</c:v>
                </c:pt>
                <c:pt idx="89">
                  <c:v>254.1777863868964</c:v>
                </c:pt>
                <c:pt idx="90">
                  <c:v>254.4078883765383</c:v>
                </c:pt>
                <c:pt idx="91">
                  <c:v>254.49954376624063</c:v>
                </c:pt>
                <c:pt idx="92">
                  <c:v>254.29077769766403</c:v>
                </c:pt>
                <c:pt idx="93">
                  <c:v>254.37779242634267</c:v>
                </c:pt>
                <c:pt idx="94">
                  <c:v>254.20068190861534</c:v>
                </c:pt>
                <c:pt idx="95">
                  <c:v>254.14458617349399</c:v>
                </c:pt>
                <c:pt idx="96">
                  <c:v>254.1272713505133</c:v>
                </c:pt>
                <c:pt idx="97">
                  <c:v>253.95748382401058</c:v>
                </c:pt>
                <c:pt idx="98">
                  <c:v>254.34607694722195</c:v>
                </c:pt>
                <c:pt idx="99">
                  <c:v>254.49053651955657</c:v>
                </c:pt>
                <c:pt idx="100">
                  <c:v>253.97460544611923</c:v>
                </c:pt>
                <c:pt idx="101">
                  <c:v>254.34889826295145</c:v>
                </c:pt>
                <c:pt idx="102">
                  <c:v>253.91191430985154</c:v>
                </c:pt>
                <c:pt idx="103">
                  <c:v>254.44565174233074</c:v>
                </c:pt>
                <c:pt idx="104">
                  <c:v>254.63681628394852</c:v>
                </c:pt>
                <c:pt idx="105">
                  <c:v>254.33097317081243</c:v>
                </c:pt>
                <c:pt idx="106">
                  <c:v>254.40846235792816</c:v>
                </c:pt>
                <c:pt idx="107">
                  <c:v>254.68365901464134</c:v>
                </c:pt>
                <c:pt idx="108">
                  <c:v>254.52167122008794</c:v>
                </c:pt>
                <c:pt idx="109">
                  <c:v>254.15780211349383</c:v>
                </c:pt>
                <c:pt idx="110">
                  <c:v>253.883279107275</c:v>
                </c:pt>
                <c:pt idx="111">
                  <c:v>254.18369020124106</c:v>
                </c:pt>
                <c:pt idx="112">
                  <c:v>253.93773186602402</c:v>
                </c:pt>
                <c:pt idx="113">
                  <c:v>254.43913566892678</c:v>
                </c:pt>
                <c:pt idx="114">
                  <c:v>253.98700126480873</c:v>
                </c:pt>
                <c:pt idx="115">
                  <c:v>254.57328249152815</c:v>
                </c:pt>
                <c:pt idx="116">
                  <c:v>254.27131823236792</c:v>
                </c:pt>
                <c:pt idx="117">
                  <c:v>254.06020756908896</c:v>
                </c:pt>
                <c:pt idx="118">
                  <c:v>254.54474348620295</c:v>
                </c:pt>
                <c:pt idx="119">
                  <c:v>254.19743389542688</c:v>
                </c:pt>
                <c:pt idx="120">
                  <c:v>254.06553486494238</c:v>
                </c:pt>
                <c:pt idx="121">
                  <c:v>254.34209014258442</c:v>
                </c:pt>
                <c:pt idx="122">
                  <c:v>254.2607437033007</c:v>
                </c:pt>
                <c:pt idx="123">
                  <c:v>254.85001503190344</c:v>
                </c:pt>
                <c:pt idx="124">
                  <c:v>254.77983045438103</c:v>
                </c:pt>
                <c:pt idx="125">
                  <c:v>254.22307383496656</c:v>
                </c:pt>
                <c:pt idx="126">
                  <c:v>254.42696157556091</c:v>
                </c:pt>
                <c:pt idx="127">
                  <c:v>254.21797672023882</c:v>
                </c:pt>
                <c:pt idx="128">
                  <c:v>254.2517681577061</c:v>
                </c:pt>
                <c:pt idx="129">
                  <c:v>254.27296655803968</c:v>
                </c:pt>
                <c:pt idx="130">
                  <c:v>253.72975310200312</c:v>
                </c:pt>
                <c:pt idx="131">
                  <c:v>254.59555434251419</c:v>
                </c:pt>
                <c:pt idx="132">
                  <c:v>253.92280107517254</c:v>
                </c:pt>
                <c:pt idx="133">
                  <c:v>254.32676355616155</c:v>
                </c:pt>
                <c:pt idx="134">
                  <c:v>253.78900752452375</c:v>
                </c:pt>
                <c:pt idx="135">
                  <c:v>254.23116551470611</c:v>
                </c:pt>
                <c:pt idx="136">
                  <c:v>254.14601116009237</c:v>
                </c:pt>
                <c:pt idx="137">
                  <c:v>254.7215188117024</c:v>
                </c:pt>
                <c:pt idx="138">
                  <c:v>254.26570270376303</c:v>
                </c:pt>
                <c:pt idx="139">
                  <c:v>253.99206989910476</c:v>
                </c:pt>
                <c:pt idx="140">
                  <c:v>254.06439067339741</c:v>
                </c:pt>
                <c:pt idx="141">
                  <c:v>254.38956854223466</c:v>
                </c:pt>
                <c:pt idx="142">
                  <c:v>254.18280342749784</c:v>
                </c:pt>
                <c:pt idx="143">
                  <c:v>254.47030202982813</c:v>
                </c:pt>
                <c:pt idx="144">
                  <c:v>254.1815393863738</c:v>
                </c:pt>
                <c:pt idx="145">
                  <c:v>254.61527292035848</c:v>
                </c:pt>
                <c:pt idx="146">
                  <c:v>254.01851497515852</c:v>
                </c:pt>
                <c:pt idx="147">
                  <c:v>254.64958939640468</c:v>
                </c:pt>
                <c:pt idx="148">
                  <c:v>254.44498457318718</c:v>
                </c:pt>
                <c:pt idx="149">
                  <c:v>254.54597274237787</c:v>
                </c:pt>
                <c:pt idx="150">
                  <c:v>254.68535565542058</c:v>
                </c:pt>
                <c:pt idx="151">
                  <c:v>254.40342297325753</c:v>
                </c:pt>
                <c:pt idx="152">
                  <c:v>254.57993773419543</c:v>
                </c:pt>
                <c:pt idx="153">
                  <c:v>253.90477253464971</c:v>
                </c:pt>
                <c:pt idx="154">
                  <c:v>254.49063133488295</c:v>
                </c:pt>
                <c:pt idx="155">
                  <c:v>254.25915321717687</c:v>
                </c:pt>
                <c:pt idx="156">
                  <c:v>254.66403237497607</c:v>
                </c:pt>
                <c:pt idx="157">
                  <c:v>254.02021581045832</c:v>
                </c:pt>
                <c:pt idx="158">
                  <c:v>254.33601138752488</c:v>
                </c:pt>
                <c:pt idx="159">
                  <c:v>254.2294095352722</c:v>
                </c:pt>
                <c:pt idx="160">
                  <c:v>254.65149766716448</c:v>
                </c:pt>
                <c:pt idx="161">
                  <c:v>254.82377323649513</c:v>
                </c:pt>
                <c:pt idx="162">
                  <c:v>254.31215462683619</c:v>
                </c:pt>
                <c:pt idx="163">
                  <c:v>254.41640805622831</c:v>
                </c:pt>
                <c:pt idx="164">
                  <c:v>254.61121574562139</c:v>
                </c:pt>
                <c:pt idx="165">
                  <c:v>254.26143635329186</c:v>
                </c:pt>
                <c:pt idx="166">
                  <c:v>254.02342316993207</c:v>
                </c:pt>
                <c:pt idx="167">
                  <c:v>254.37471000890909</c:v>
                </c:pt>
                <c:pt idx="168">
                  <c:v>254.09519361321216</c:v>
                </c:pt>
                <c:pt idx="169">
                  <c:v>254.4723263298697</c:v>
                </c:pt>
                <c:pt idx="170">
                  <c:v>254.49818192944309</c:v>
                </c:pt>
                <c:pt idx="171">
                  <c:v>254.56554828933221</c:v>
                </c:pt>
                <c:pt idx="172">
                  <c:v>254.3227500868108</c:v>
                </c:pt>
                <c:pt idx="173">
                  <c:v>254.34699922187664</c:v>
                </c:pt>
                <c:pt idx="174">
                  <c:v>254.26615121537733</c:v>
                </c:pt>
                <c:pt idx="175">
                  <c:v>253.84811728582198</c:v>
                </c:pt>
                <c:pt idx="176">
                  <c:v>254.42620967731139</c:v>
                </c:pt>
                <c:pt idx="177">
                  <c:v>254.13389997390894</c:v>
                </c:pt>
                <c:pt idx="178">
                  <c:v>254.3519822718379</c:v>
                </c:pt>
                <c:pt idx="179">
                  <c:v>254.05027035882316</c:v>
                </c:pt>
                <c:pt idx="180">
                  <c:v>254.31379979796114</c:v>
                </c:pt>
                <c:pt idx="181">
                  <c:v>254.31373115632005</c:v>
                </c:pt>
                <c:pt idx="182">
                  <c:v>254.01060402388455</c:v>
                </c:pt>
                <c:pt idx="183">
                  <c:v>254.36783552631084</c:v>
                </c:pt>
                <c:pt idx="184">
                  <c:v>254.26314790741512</c:v>
                </c:pt>
                <c:pt idx="185">
                  <c:v>254.31163960306674</c:v>
                </c:pt>
                <c:pt idx="186">
                  <c:v>254.37183166392288</c:v>
                </c:pt>
                <c:pt idx="187">
                  <c:v>254.52410108257376</c:v>
                </c:pt>
                <c:pt idx="188">
                  <c:v>254.06984263505478</c:v>
                </c:pt>
                <c:pt idx="189">
                  <c:v>254.12023985844922</c:v>
                </c:pt>
                <c:pt idx="190">
                  <c:v>254.32776366954801</c:v>
                </c:pt>
                <c:pt idx="191">
                  <c:v>254.05822435101854</c:v>
                </c:pt>
                <c:pt idx="192">
                  <c:v>254.18963595216994</c:v>
                </c:pt>
                <c:pt idx="193">
                  <c:v>254.32263149185297</c:v>
                </c:pt>
                <c:pt idx="194">
                  <c:v>254.1391134010982</c:v>
                </c:pt>
                <c:pt idx="195">
                  <c:v>254.17970595327711</c:v>
                </c:pt>
                <c:pt idx="196">
                  <c:v>254.28107959372585</c:v>
                </c:pt>
                <c:pt idx="197">
                  <c:v>254.24857073470594</c:v>
                </c:pt>
                <c:pt idx="198">
                  <c:v>254.13846074886209</c:v>
                </c:pt>
                <c:pt idx="199">
                  <c:v>254.04607812734048</c:v>
                </c:pt>
                <c:pt idx="200">
                  <c:v>254.19528549285548</c:v>
                </c:pt>
                <c:pt idx="201">
                  <c:v>254.29206943244714</c:v>
                </c:pt>
                <c:pt idx="202">
                  <c:v>254.07564549187686</c:v>
                </c:pt>
                <c:pt idx="203">
                  <c:v>254.22747125743376</c:v>
                </c:pt>
                <c:pt idx="204">
                  <c:v>254.23257894523238</c:v>
                </c:pt>
                <c:pt idx="205">
                  <c:v>254.2232090456923</c:v>
                </c:pt>
                <c:pt idx="206">
                  <c:v>254.38598776934757</c:v>
                </c:pt>
                <c:pt idx="207">
                  <c:v>254.3154226619456</c:v>
                </c:pt>
                <c:pt idx="208">
                  <c:v>254.08344928287724</c:v>
                </c:pt>
                <c:pt idx="209">
                  <c:v>253.97528780575456</c:v>
                </c:pt>
                <c:pt idx="210">
                  <c:v>253.8808658765457</c:v>
                </c:pt>
                <c:pt idx="211">
                  <c:v>253.99182854538566</c:v>
                </c:pt>
                <c:pt idx="212">
                  <c:v>254.11227949171766</c:v>
                </c:pt>
                <c:pt idx="213">
                  <c:v>254.50548263979692</c:v>
                </c:pt>
                <c:pt idx="214">
                  <c:v>254.33132955441005</c:v>
                </c:pt>
                <c:pt idx="215">
                  <c:v>254.07979630252154</c:v>
                </c:pt>
                <c:pt idx="216">
                  <c:v>254.30840789446856</c:v>
                </c:pt>
                <c:pt idx="217">
                  <c:v>254.35765839694582</c:v>
                </c:pt>
                <c:pt idx="218">
                  <c:v>254.51402725594247</c:v>
                </c:pt>
                <c:pt idx="219">
                  <c:v>254.53480486121336</c:v>
                </c:pt>
                <c:pt idx="220">
                  <c:v>254.08135274255289</c:v>
                </c:pt>
                <c:pt idx="221">
                  <c:v>254.14235961021831</c:v>
                </c:pt>
                <c:pt idx="222">
                  <c:v>254.10287819831501</c:v>
                </c:pt>
                <c:pt idx="223">
                  <c:v>253.93762791760651</c:v>
                </c:pt>
                <c:pt idx="224">
                  <c:v>254.01129504472541</c:v>
                </c:pt>
                <c:pt idx="225">
                  <c:v>254.46643632598662</c:v>
                </c:pt>
                <c:pt idx="226">
                  <c:v>254.20857210324493</c:v>
                </c:pt>
                <c:pt idx="227">
                  <c:v>254.28862745249825</c:v>
                </c:pt>
                <c:pt idx="228">
                  <c:v>254.05656091287645</c:v>
                </c:pt>
                <c:pt idx="229">
                  <c:v>254.16550837660344</c:v>
                </c:pt>
                <c:pt idx="230">
                  <c:v>254.12913245362012</c:v>
                </c:pt>
                <c:pt idx="231">
                  <c:v>254.0479913723876</c:v>
                </c:pt>
                <c:pt idx="232">
                  <c:v>254.24444099559534</c:v>
                </c:pt>
                <c:pt idx="233">
                  <c:v>254.18630896713609</c:v>
                </c:pt>
                <c:pt idx="234">
                  <c:v>254.38000798402928</c:v>
                </c:pt>
                <c:pt idx="235">
                  <c:v>254.04098228629718</c:v>
                </c:pt>
                <c:pt idx="236">
                  <c:v>254.81638444766426</c:v>
                </c:pt>
                <c:pt idx="237">
                  <c:v>254.46816602341374</c:v>
                </c:pt>
                <c:pt idx="238">
                  <c:v>254.00876585471477</c:v>
                </c:pt>
                <c:pt idx="239">
                  <c:v>253.96423408671862</c:v>
                </c:pt>
                <c:pt idx="240">
                  <c:v>254.10870086955347</c:v>
                </c:pt>
                <c:pt idx="241">
                  <c:v>254.08389499499015</c:v>
                </c:pt>
                <c:pt idx="242">
                  <c:v>253.92761252171516</c:v>
                </c:pt>
                <c:pt idx="243">
                  <c:v>254.13607823969517</c:v>
                </c:pt>
                <c:pt idx="244">
                  <c:v>253.92604552678137</c:v>
                </c:pt>
                <c:pt idx="245">
                  <c:v>254.47452054996322</c:v>
                </c:pt>
                <c:pt idx="246">
                  <c:v>253.96773606265168</c:v>
                </c:pt>
                <c:pt idx="247">
                  <c:v>254.43861563011856</c:v>
                </c:pt>
                <c:pt idx="248">
                  <c:v>253.88106160449368</c:v>
                </c:pt>
                <c:pt idx="249">
                  <c:v>254.21284427338935</c:v>
                </c:pt>
                <c:pt idx="250">
                  <c:v>254.51310257411546</c:v>
                </c:pt>
                <c:pt idx="251">
                  <c:v>254.11662406842547</c:v>
                </c:pt>
                <c:pt idx="252">
                  <c:v>254.05115579984442</c:v>
                </c:pt>
                <c:pt idx="253">
                  <c:v>253.90370372309593</c:v>
                </c:pt>
                <c:pt idx="254">
                  <c:v>254.21473711539829</c:v>
                </c:pt>
                <c:pt idx="255">
                  <c:v>254.3462794103724</c:v>
                </c:pt>
                <c:pt idx="256">
                  <c:v>254.43032286789943</c:v>
                </c:pt>
                <c:pt idx="257">
                  <c:v>253.92733270496734</c:v>
                </c:pt>
                <c:pt idx="258">
                  <c:v>254.13877651471145</c:v>
                </c:pt>
                <c:pt idx="259">
                  <c:v>254.39473864912111</c:v>
                </c:pt>
                <c:pt idx="260">
                  <c:v>254.63594919501085</c:v>
                </c:pt>
                <c:pt idx="261">
                  <c:v>254.27819226894022</c:v>
                </c:pt>
                <c:pt idx="262">
                  <c:v>254.83763277630095</c:v>
                </c:pt>
                <c:pt idx="263">
                  <c:v>254.50438257678832</c:v>
                </c:pt>
                <c:pt idx="264">
                  <c:v>254.162870576232</c:v>
                </c:pt>
                <c:pt idx="265">
                  <c:v>254.21476916138496</c:v>
                </c:pt>
                <c:pt idx="266">
                  <c:v>254.15881909972254</c:v>
                </c:pt>
                <c:pt idx="267">
                  <c:v>254.19305655671963</c:v>
                </c:pt>
                <c:pt idx="268">
                  <c:v>254.25337604881736</c:v>
                </c:pt>
                <c:pt idx="269">
                  <c:v>254.25524670610756</c:v>
                </c:pt>
                <c:pt idx="270">
                  <c:v>254.03824252623568</c:v>
                </c:pt>
                <c:pt idx="271">
                  <c:v>253.62690800112804</c:v>
                </c:pt>
                <c:pt idx="272">
                  <c:v>254.18137943490439</c:v>
                </c:pt>
                <c:pt idx="273">
                  <c:v>254.5574415515255</c:v>
                </c:pt>
                <c:pt idx="274">
                  <c:v>254.06868607374224</c:v>
                </c:pt>
                <c:pt idx="275">
                  <c:v>254.07983488439385</c:v>
                </c:pt>
                <c:pt idx="276">
                  <c:v>253.93437296487471</c:v>
                </c:pt>
                <c:pt idx="277">
                  <c:v>254.32094145405756</c:v>
                </c:pt>
                <c:pt idx="278">
                  <c:v>254.45284291706582</c:v>
                </c:pt>
                <c:pt idx="279">
                  <c:v>254.40266061481512</c:v>
                </c:pt>
                <c:pt idx="280">
                  <c:v>254.36459127110126</c:v>
                </c:pt>
                <c:pt idx="281">
                  <c:v>254.26362497437529</c:v>
                </c:pt>
                <c:pt idx="282">
                  <c:v>254.27925185899704</c:v>
                </c:pt>
                <c:pt idx="283">
                  <c:v>254.26439090166315</c:v>
                </c:pt>
                <c:pt idx="284">
                  <c:v>254.08624361963984</c:v>
                </c:pt>
                <c:pt idx="285">
                  <c:v>254.54505597846216</c:v>
                </c:pt>
                <c:pt idx="286">
                  <c:v>254.24544258338597</c:v>
                </c:pt>
                <c:pt idx="287">
                  <c:v>254.14119988746313</c:v>
                </c:pt>
                <c:pt idx="288">
                  <c:v>254.40497822344807</c:v>
                </c:pt>
                <c:pt idx="289">
                  <c:v>253.90781253617027</c:v>
                </c:pt>
                <c:pt idx="290">
                  <c:v>254.13546674044994</c:v>
                </c:pt>
                <c:pt idx="291">
                  <c:v>254.11604235314428</c:v>
                </c:pt>
                <c:pt idx="292">
                  <c:v>254.17085730523158</c:v>
                </c:pt>
                <c:pt idx="293">
                  <c:v>254.75538265193856</c:v>
                </c:pt>
                <c:pt idx="294">
                  <c:v>253.67317768769502</c:v>
                </c:pt>
                <c:pt idx="295">
                  <c:v>254.09643726582067</c:v>
                </c:pt>
                <c:pt idx="296">
                  <c:v>254.25094075987127</c:v>
                </c:pt>
                <c:pt idx="297">
                  <c:v>254.30491244575936</c:v>
                </c:pt>
                <c:pt idx="298">
                  <c:v>253.95936176346117</c:v>
                </c:pt>
                <c:pt idx="299">
                  <c:v>253.99210051426223</c:v>
                </c:pt>
                <c:pt idx="300">
                  <c:v>254.16959155421318</c:v>
                </c:pt>
                <c:pt idx="301">
                  <c:v>254.36202098343296</c:v>
                </c:pt>
                <c:pt idx="302">
                  <c:v>254.16571288055459</c:v>
                </c:pt>
                <c:pt idx="303">
                  <c:v>254.45673065324786</c:v>
                </c:pt>
                <c:pt idx="304">
                  <c:v>254.3367806179462</c:v>
                </c:pt>
                <c:pt idx="305">
                  <c:v>254.06530153801856</c:v>
                </c:pt>
                <c:pt idx="306">
                  <c:v>254.34182766362005</c:v>
                </c:pt>
                <c:pt idx="307">
                  <c:v>254.0495153270526</c:v>
                </c:pt>
                <c:pt idx="308">
                  <c:v>254.33247690878918</c:v>
                </c:pt>
                <c:pt idx="309">
                  <c:v>254.46286668813772</c:v>
                </c:pt>
                <c:pt idx="310">
                  <c:v>254.36644598664344</c:v>
                </c:pt>
                <c:pt idx="311">
                  <c:v>254.42537114751812</c:v>
                </c:pt>
                <c:pt idx="312">
                  <c:v>254.3341295479357</c:v>
                </c:pt>
                <c:pt idx="313">
                  <c:v>254.42400572888215</c:v>
                </c:pt>
                <c:pt idx="314">
                  <c:v>254.18868468551258</c:v>
                </c:pt>
                <c:pt idx="315">
                  <c:v>254.63227092221965</c:v>
                </c:pt>
                <c:pt idx="316">
                  <c:v>254.20515817648808</c:v>
                </c:pt>
                <c:pt idx="317">
                  <c:v>254.28511798050516</c:v>
                </c:pt>
                <c:pt idx="318">
                  <c:v>253.91803415316619</c:v>
                </c:pt>
                <c:pt idx="319">
                  <c:v>254.17610732091242</c:v>
                </c:pt>
                <c:pt idx="320">
                  <c:v>254.10995360514545</c:v>
                </c:pt>
                <c:pt idx="321">
                  <c:v>253.9237013435272</c:v>
                </c:pt>
                <c:pt idx="322">
                  <c:v>254.31208035398308</c:v>
                </c:pt>
                <c:pt idx="323">
                  <c:v>254.39948670605332</c:v>
                </c:pt>
                <c:pt idx="324">
                  <c:v>254.63513835439286</c:v>
                </c:pt>
                <c:pt idx="325">
                  <c:v>253.98291280211035</c:v>
                </c:pt>
                <c:pt idx="326">
                  <c:v>253.88521059842088</c:v>
                </c:pt>
                <c:pt idx="327">
                  <c:v>254.19503110058233</c:v>
                </c:pt>
                <c:pt idx="328">
                  <c:v>254.32528738885418</c:v>
                </c:pt>
                <c:pt idx="329">
                  <c:v>253.96091935202463</c:v>
                </c:pt>
                <c:pt idx="330">
                  <c:v>254.2864449855864</c:v>
                </c:pt>
                <c:pt idx="331">
                  <c:v>254.1013213528806</c:v>
                </c:pt>
                <c:pt idx="332">
                  <c:v>254.21619563935855</c:v>
                </c:pt>
                <c:pt idx="333">
                  <c:v>254.13721272346623</c:v>
                </c:pt>
                <c:pt idx="334">
                  <c:v>254.46978355564482</c:v>
                </c:pt>
                <c:pt idx="335">
                  <c:v>254.41007469261291</c:v>
                </c:pt>
                <c:pt idx="336">
                  <c:v>254.22671268583898</c:v>
                </c:pt>
                <c:pt idx="337">
                  <c:v>254.35827496386983</c:v>
                </c:pt>
                <c:pt idx="338">
                  <c:v>254.32520036627625</c:v>
                </c:pt>
                <c:pt idx="339">
                  <c:v>254.1556864443329</c:v>
                </c:pt>
                <c:pt idx="340">
                  <c:v>254.76510667660247</c:v>
                </c:pt>
                <c:pt idx="341">
                  <c:v>254.30467097075706</c:v>
                </c:pt>
                <c:pt idx="342">
                  <c:v>254.35991912016121</c:v>
                </c:pt>
                <c:pt idx="343">
                  <c:v>254.31833110610069</c:v>
                </c:pt>
                <c:pt idx="344">
                  <c:v>254.5576436928128</c:v>
                </c:pt>
                <c:pt idx="345">
                  <c:v>254.09596220718149</c:v>
                </c:pt>
                <c:pt idx="346">
                  <c:v>254.11537751304121</c:v>
                </c:pt>
                <c:pt idx="347">
                  <c:v>254.27783474870367</c:v>
                </c:pt>
                <c:pt idx="348">
                  <c:v>254.03083186782331</c:v>
                </c:pt>
                <c:pt idx="349">
                  <c:v>254.1030611487044</c:v>
                </c:pt>
                <c:pt idx="350">
                  <c:v>254.04337227396988</c:v>
                </c:pt>
                <c:pt idx="351">
                  <c:v>254.48902990775704</c:v>
                </c:pt>
                <c:pt idx="352">
                  <c:v>253.97603602706587</c:v>
                </c:pt>
                <c:pt idx="353">
                  <c:v>254.00862127946795</c:v>
                </c:pt>
                <c:pt idx="354">
                  <c:v>254.09494680120088</c:v>
                </c:pt>
                <c:pt idx="355">
                  <c:v>253.916674401535</c:v>
                </c:pt>
                <c:pt idx="356">
                  <c:v>254.20335492553579</c:v>
                </c:pt>
                <c:pt idx="357">
                  <c:v>253.62394504151871</c:v>
                </c:pt>
                <c:pt idx="358">
                  <c:v>254.12279415738448</c:v>
                </c:pt>
                <c:pt idx="359">
                  <c:v>254.56303268749446</c:v>
                </c:pt>
                <c:pt idx="360">
                  <c:v>253.98182418045391</c:v>
                </c:pt>
                <c:pt idx="361">
                  <c:v>254.00929007700225</c:v>
                </c:pt>
                <c:pt idx="362">
                  <c:v>254.37604182856225</c:v>
                </c:pt>
                <c:pt idx="363">
                  <c:v>254.43432925590298</c:v>
                </c:pt>
                <c:pt idx="364">
                  <c:v>253.91808080590909</c:v>
                </c:pt>
                <c:pt idx="365">
                  <c:v>254.3635762895571</c:v>
                </c:pt>
                <c:pt idx="366">
                  <c:v>254.49594489429168</c:v>
                </c:pt>
                <c:pt idx="367">
                  <c:v>253.91193177679463</c:v>
                </c:pt>
                <c:pt idx="368">
                  <c:v>254.03877755421112</c:v>
                </c:pt>
                <c:pt idx="369">
                  <c:v>253.85844959094968</c:v>
                </c:pt>
                <c:pt idx="370">
                  <c:v>254.27890160195005</c:v>
                </c:pt>
                <c:pt idx="371">
                  <c:v>254.29421331009337</c:v>
                </c:pt>
                <c:pt idx="372">
                  <c:v>254.4766486814616</c:v>
                </c:pt>
                <c:pt idx="373">
                  <c:v>254.44844708557528</c:v>
                </c:pt>
                <c:pt idx="374">
                  <c:v>254.18069966217971</c:v>
                </c:pt>
                <c:pt idx="375">
                  <c:v>253.99291958838154</c:v>
                </c:pt>
                <c:pt idx="376">
                  <c:v>254.20142741242873</c:v>
                </c:pt>
                <c:pt idx="377">
                  <c:v>254.52506221265037</c:v>
                </c:pt>
                <c:pt idx="378">
                  <c:v>254.25386885644068</c:v>
                </c:pt>
                <c:pt idx="379">
                  <c:v>254.17706877542807</c:v>
                </c:pt>
                <c:pt idx="380">
                  <c:v>253.76356435282432</c:v>
                </c:pt>
                <c:pt idx="381">
                  <c:v>254.22835081522277</c:v>
                </c:pt>
                <c:pt idx="382">
                  <c:v>254.2993954944173</c:v>
                </c:pt>
                <c:pt idx="383">
                  <c:v>254.33336604807357</c:v>
                </c:pt>
                <c:pt idx="384">
                  <c:v>254.0115173019388</c:v>
                </c:pt>
                <c:pt idx="385">
                  <c:v>254.51405125738296</c:v>
                </c:pt>
                <c:pt idx="386">
                  <c:v>253.6063504615145</c:v>
                </c:pt>
                <c:pt idx="387">
                  <c:v>254.4213173661476</c:v>
                </c:pt>
                <c:pt idx="388">
                  <c:v>254.24536126854343</c:v>
                </c:pt>
                <c:pt idx="389">
                  <c:v>254.40907819272209</c:v>
                </c:pt>
                <c:pt idx="390">
                  <c:v>254.39614234520593</c:v>
                </c:pt>
                <c:pt idx="391">
                  <c:v>253.9497164587608</c:v>
                </c:pt>
                <c:pt idx="392">
                  <c:v>253.97073278485954</c:v>
                </c:pt>
                <c:pt idx="393">
                  <c:v>254.24772021991353</c:v>
                </c:pt>
                <c:pt idx="394">
                  <c:v>254.65830454140314</c:v>
                </c:pt>
                <c:pt idx="395">
                  <c:v>254.24510961828662</c:v>
                </c:pt>
                <c:pt idx="396">
                  <c:v>254.08567947580792</c:v>
                </c:pt>
                <c:pt idx="397">
                  <c:v>254.48083693302843</c:v>
                </c:pt>
                <c:pt idx="398">
                  <c:v>254.13491442791829</c:v>
                </c:pt>
                <c:pt idx="399">
                  <c:v>254.48861051740971</c:v>
                </c:pt>
                <c:pt idx="400">
                  <c:v>254.06749214665547</c:v>
                </c:pt>
                <c:pt idx="401">
                  <c:v>254.07733552432748</c:v>
                </c:pt>
                <c:pt idx="402">
                  <c:v>254.6118682995768</c:v>
                </c:pt>
                <c:pt idx="403">
                  <c:v>254.44395704532846</c:v>
                </c:pt>
                <c:pt idx="404">
                  <c:v>254.40374092933649</c:v>
                </c:pt>
                <c:pt idx="405">
                  <c:v>254.70271086762506</c:v>
                </c:pt>
                <c:pt idx="406">
                  <c:v>254.27851978624727</c:v>
                </c:pt>
                <c:pt idx="407">
                  <c:v>254.111706959841</c:v>
                </c:pt>
                <c:pt idx="408">
                  <c:v>254.18573576051722</c:v>
                </c:pt>
                <c:pt idx="409">
                  <c:v>253.77010389495729</c:v>
                </c:pt>
                <c:pt idx="410">
                  <c:v>254.13758498398045</c:v>
                </c:pt>
                <c:pt idx="411">
                  <c:v>254.45139687944118</c:v>
                </c:pt>
                <c:pt idx="412">
                  <c:v>254.59666431445376</c:v>
                </c:pt>
                <c:pt idx="413">
                  <c:v>254.28217437020908</c:v>
                </c:pt>
                <c:pt idx="414">
                  <c:v>254.53171742503952</c:v>
                </c:pt>
                <c:pt idx="415">
                  <c:v>254.65152671225681</c:v>
                </c:pt>
                <c:pt idx="416">
                  <c:v>254.21733609040564</c:v>
                </c:pt>
                <c:pt idx="417">
                  <c:v>254.23793149960252</c:v>
                </c:pt>
                <c:pt idx="418">
                  <c:v>254.32194768363433</c:v>
                </c:pt>
                <c:pt idx="419">
                  <c:v>254.07146036799799</c:v>
                </c:pt>
                <c:pt idx="420">
                  <c:v>254.45159595009042</c:v>
                </c:pt>
                <c:pt idx="421">
                  <c:v>254.4111620848694</c:v>
                </c:pt>
                <c:pt idx="422">
                  <c:v>254.31577540965807</c:v>
                </c:pt>
                <c:pt idx="423">
                  <c:v>254.34895901001593</c:v>
                </c:pt>
                <c:pt idx="424">
                  <c:v>254.0963233447691</c:v>
                </c:pt>
                <c:pt idx="425">
                  <c:v>254.29049459381605</c:v>
                </c:pt>
                <c:pt idx="426">
                  <c:v>254.70134089880386</c:v>
                </c:pt>
                <c:pt idx="427">
                  <c:v>253.97470504995923</c:v>
                </c:pt>
                <c:pt idx="428">
                  <c:v>254.27529822304794</c:v>
                </c:pt>
                <c:pt idx="429">
                  <c:v>254.65959439837656</c:v>
                </c:pt>
                <c:pt idx="430">
                  <c:v>253.94578787017659</c:v>
                </c:pt>
                <c:pt idx="431">
                  <c:v>254.35991243488519</c:v>
                </c:pt>
                <c:pt idx="432">
                  <c:v>253.86304874516148</c:v>
                </c:pt>
                <c:pt idx="433">
                  <c:v>254.59553828124155</c:v>
                </c:pt>
                <c:pt idx="434">
                  <c:v>254.06695340915439</c:v>
                </c:pt>
                <c:pt idx="435">
                  <c:v>254.09268506819654</c:v>
                </c:pt>
                <c:pt idx="436">
                  <c:v>254.31729708715298</c:v>
                </c:pt>
                <c:pt idx="437">
                  <c:v>254.07325394045733</c:v>
                </c:pt>
                <c:pt idx="438">
                  <c:v>254.43906059440761</c:v>
                </c:pt>
                <c:pt idx="439">
                  <c:v>254.5693596239918</c:v>
                </c:pt>
                <c:pt idx="440">
                  <c:v>254.25104318114799</c:v>
                </c:pt>
                <c:pt idx="441">
                  <c:v>254.15443662840596</c:v>
                </c:pt>
                <c:pt idx="442">
                  <c:v>254.70404403974629</c:v>
                </c:pt>
                <c:pt idx="443">
                  <c:v>254.19416704497235</c:v>
                </c:pt>
                <c:pt idx="444">
                  <c:v>253.99716742038945</c:v>
                </c:pt>
                <c:pt idx="445">
                  <c:v>254.49815916821228</c:v>
                </c:pt>
                <c:pt idx="446">
                  <c:v>254.33512014774661</c:v>
                </c:pt>
                <c:pt idx="447">
                  <c:v>254.36190358576007</c:v>
                </c:pt>
                <c:pt idx="448">
                  <c:v>254.26153764078296</c:v>
                </c:pt>
                <c:pt idx="449">
                  <c:v>254.86463355308015</c:v>
                </c:pt>
                <c:pt idx="450">
                  <c:v>254.10683988779863</c:v>
                </c:pt>
                <c:pt idx="451">
                  <c:v>254.27443162415221</c:v>
                </c:pt>
                <c:pt idx="452">
                  <c:v>254.42789267861806</c:v>
                </c:pt>
                <c:pt idx="453">
                  <c:v>254.33159198733293</c:v>
                </c:pt>
                <c:pt idx="454">
                  <c:v>254.09293208817098</c:v>
                </c:pt>
                <c:pt idx="455">
                  <c:v>254.16645335703677</c:v>
                </c:pt>
                <c:pt idx="456">
                  <c:v>254.47544943955853</c:v>
                </c:pt>
                <c:pt idx="457">
                  <c:v>254.08969961950567</c:v>
                </c:pt>
                <c:pt idx="458">
                  <c:v>254.64822119091866</c:v>
                </c:pt>
                <c:pt idx="459">
                  <c:v>254.15647228016667</c:v>
                </c:pt>
                <c:pt idx="460">
                  <c:v>254.31953962159727</c:v>
                </c:pt>
                <c:pt idx="461">
                  <c:v>254.68955264144137</c:v>
                </c:pt>
                <c:pt idx="462">
                  <c:v>254.40974023308411</c:v>
                </c:pt>
                <c:pt idx="463">
                  <c:v>254.17473480510273</c:v>
                </c:pt>
                <c:pt idx="464">
                  <c:v>254.12994864474248</c:v>
                </c:pt>
                <c:pt idx="465">
                  <c:v>254.06835359801235</c:v>
                </c:pt>
                <c:pt idx="466">
                  <c:v>254.14095963314179</c:v>
                </c:pt>
                <c:pt idx="467">
                  <c:v>253.94686113539004</c:v>
                </c:pt>
                <c:pt idx="468">
                  <c:v>253.91797236024672</c:v>
                </c:pt>
                <c:pt idx="469">
                  <c:v>254.00855002522945</c:v>
                </c:pt>
                <c:pt idx="470">
                  <c:v>254.05656133872361</c:v>
                </c:pt>
                <c:pt idx="471">
                  <c:v>254.33564397067531</c:v>
                </c:pt>
                <c:pt idx="472">
                  <c:v>254.20873762088746</c:v>
                </c:pt>
                <c:pt idx="473">
                  <c:v>254.28579986789524</c:v>
                </c:pt>
                <c:pt idx="474">
                  <c:v>254.5416885523145</c:v>
                </c:pt>
                <c:pt idx="475">
                  <c:v>254.92210583933263</c:v>
                </c:pt>
                <c:pt idx="476">
                  <c:v>254.44015894613273</c:v>
                </c:pt>
                <c:pt idx="477">
                  <c:v>254.26884073527276</c:v>
                </c:pt>
                <c:pt idx="478">
                  <c:v>254.2750188392684</c:v>
                </c:pt>
                <c:pt idx="479">
                  <c:v>254.62420792727505</c:v>
                </c:pt>
                <c:pt idx="480">
                  <c:v>254.09359616697478</c:v>
                </c:pt>
                <c:pt idx="481">
                  <c:v>254.41709739818307</c:v>
                </c:pt>
                <c:pt idx="482">
                  <c:v>254.18807701652736</c:v>
                </c:pt>
                <c:pt idx="483">
                  <c:v>254.18933900373986</c:v>
                </c:pt>
                <c:pt idx="484">
                  <c:v>254.36695155666391</c:v>
                </c:pt>
                <c:pt idx="485">
                  <c:v>254.18203306027289</c:v>
                </c:pt>
                <c:pt idx="486">
                  <c:v>254.16236011440972</c:v>
                </c:pt>
                <c:pt idx="487">
                  <c:v>254.33243600329138</c:v>
                </c:pt>
                <c:pt idx="488">
                  <c:v>254.32741691988261</c:v>
                </c:pt>
                <c:pt idx="489">
                  <c:v>254.48679249105462</c:v>
                </c:pt>
                <c:pt idx="490">
                  <c:v>253.81165644567415</c:v>
                </c:pt>
                <c:pt idx="491">
                  <c:v>254.11085152040479</c:v>
                </c:pt>
                <c:pt idx="492">
                  <c:v>254.22979188281462</c:v>
                </c:pt>
                <c:pt idx="493">
                  <c:v>254.11663242522354</c:v>
                </c:pt>
                <c:pt idx="494">
                  <c:v>254.2649628909555</c:v>
                </c:pt>
                <c:pt idx="495">
                  <c:v>254.20874798600374</c:v>
                </c:pt>
                <c:pt idx="496">
                  <c:v>254.31646244996659</c:v>
                </c:pt>
                <c:pt idx="497">
                  <c:v>254.05850626229704</c:v>
                </c:pt>
                <c:pt idx="498">
                  <c:v>254.02517850470974</c:v>
                </c:pt>
                <c:pt idx="499">
                  <c:v>253.9632755238818</c:v>
                </c:pt>
              </c:numCache>
            </c:numRef>
          </c:yVal>
          <c:smooth val="0"/>
          <c:extLst>
            <c:ext xmlns:c16="http://schemas.microsoft.com/office/drawing/2014/chart" uri="{C3380CC4-5D6E-409C-BE32-E72D297353CC}">
              <c16:uniqueId val="{00000000-D4CC-43AE-84B4-1232F298D4FC}"/>
            </c:ext>
          </c:extLst>
        </c:ser>
        <c:ser>
          <c:idx val="1"/>
          <c:order val="1"/>
          <c:tx>
            <c:v>GUM</c:v>
          </c:tx>
          <c:spPr>
            <a:ln w="38100" cap="rnd">
              <a:solidFill>
                <a:srgbClr val="C00000"/>
              </a:solidFill>
              <a:round/>
            </a:ln>
            <a:effectLst/>
          </c:spPr>
          <c:marker>
            <c:symbol val="none"/>
          </c:marker>
          <c:xVal>
            <c:numRef>
              <c:f>'GUM Uncertainty'!$J$71:$J$134</c:f>
              <c:numCache>
                <c:formatCode>General</c:formatCode>
                <c:ptCount val="64"/>
                <c:pt idx="0">
                  <c:v>219.12346494582332</c:v>
                </c:pt>
                <c:pt idx="1">
                  <c:v>219.13045874039514</c:v>
                </c:pt>
                <c:pt idx="2">
                  <c:v>219.14460710156834</c:v>
                </c:pt>
                <c:pt idx="3">
                  <c:v>219.16576866359483</c:v>
                </c:pt>
                <c:pt idx="4">
                  <c:v>219.19373198714197</c:v>
                </c:pt>
                <c:pt idx="5">
                  <c:v>219.22821767192434</c:v>
                </c:pt>
                <c:pt idx="6">
                  <c:v>219.26888114837899</c:v>
                </c:pt>
                <c:pt idx="7">
                  <c:v>219.31531612049079</c:v>
                </c:pt>
                <c:pt idx="8">
                  <c:v>219.36705862536775</c:v>
                </c:pt>
                <c:pt idx="9">
                  <c:v>219.42359166900494</c:v>
                </c:pt>
                <c:pt idx="10">
                  <c:v>219.48435039191764</c:v>
                </c:pt>
                <c:pt idx="11">
                  <c:v>219.54872771303073</c:v>
                </c:pt>
                <c:pt idx="12">
                  <c:v>219.61608039543191</c:v>
                </c:pt>
                <c:pt idx="13">
                  <c:v>219.68573547338249</c:v>
                </c:pt>
                <c:pt idx="14">
                  <c:v>219.7569969763685</c:v>
                </c:pt>
                <c:pt idx="15">
                  <c:v>219.82915288300802</c:v>
                </c:pt>
                <c:pt idx="16">
                  <c:v>219.90148223533345</c:v>
                </c:pt>
                <c:pt idx="17">
                  <c:v>219.9732623423653</c:v>
                </c:pt>
                <c:pt idx="18">
                  <c:v>220.04377600100145</c:v>
                </c:pt>
                <c:pt idx="19">
                  <c:v>220.11231866207348</c:v>
                </c:pt>
                <c:pt idx="20">
                  <c:v>220.17820546996921</c:v>
                </c:pt>
                <c:pt idx="21">
                  <c:v>220.2407781054834</c:v>
                </c:pt>
                <c:pt idx="22">
                  <c:v>220.29941136352576</c:v>
                </c:pt>
                <c:pt idx="23">
                  <c:v>220.35351939996349</c:v>
                </c:pt>
                <c:pt idx="24">
                  <c:v>220.40256158518227</c:v>
                </c:pt>
                <c:pt idx="25">
                  <c:v>220.4460479058786</c:v>
                </c:pt>
                <c:pt idx="26">
                  <c:v>220.48354386111069</c:v>
                </c:pt>
                <c:pt idx="27">
                  <c:v>220.51467480368842</c:v>
                </c:pt>
                <c:pt idx="28">
                  <c:v>220.5391296835241</c:v>
                </c:pt>
                <c:pt idx="29">
                  <c:v>220.55666415554205</c:v>
                </c:pt>
                <c:pt idx="30">
                  <c:v>220.56710302109403</c:v>
                </c:pt>
                <c:pt idx="31">
                  <c:v>220.57034197848606</c:v>
                </c:pt>
                <c:pt idx="32">
                  <c:v>220.56634866512658</c:v>
                </c:pt>
                <c:pt idx="33">
                  <c:v>220.55516298088261</c:v>
                </c:pt>
                <c:pt idx="34">
                  <c:v>220.53689668941365</c:v>
                </c:pt>
                <c:pt idx="35">
                  <c:v>220.51173230146603</c:v>
                </c:pt>
                <c:pt idx="36">
                  <c:v>220.47992125128584</c:v>
                </c:pt>
                <c:pt idx="37">
                  <c:v>220.44178138437121</c:v>
                </c:pt>
                <c:pt idx="38">
                  <c:v>220.39769378166494</c:v>
                </c:pt>
                <c:pt idx="39">
                  <c:v>220.34809895191984</c:v>
                </c:pt>
                <c:pt idx="40">
                  <c:v>220.29349243028088</c:v>
                </c:pt>
                <c:pt idx="41">
                  <c:v>220.23441982706177</c:v>
                </c:pt>
                <c:pt idx="42">
                  <c:v>220.17147137618701</c:v>
                </c:pt>
                <c:pt idx="43">
                  <c:v>220.10527603776984</c:v>
                </c:pt>
                <c:pt idx="44">
                  <c:v>220.03649521375038</c:v>
                </c:pt>
                <c:pt idx="45">
                  <c:v>219.96581613938633</c:v>
                </c:pt>
                <c:pt idx="46">
                  <c:v>219.89394501662537</c:v>
                </c:pt>
                <c:pt idx="47">
                  <c:v>219.82159995796866</c:v>
                </c:pt>
                <c:pt idx="48">
                  <c:v>219.7495038113282</c:v>
                </c:pt>
                <c:pt idx="49">
                  <c:v>219.67837693756942</c:v>
                </c:pt>
                <c:pt idx="50">
                  <c:v>219.6089300129035</c:v>
                </c:pt>
                <c:pt idx="51">
                  <c:v>219.5418569280456</c:v>
                </c:pt>
                <c:pt idx="52">
                  <c:v>219.47782785508821</c:v>
                </c:pt>
                <c:pt idx="53">
                  <c:v>219.41748255136312</c:v>
                </c:pt>
                <c:pt idx="54">
                  <c:v>219.36142396719762</c:v>
                </c:pt>
                <c:pt idx="55">
                  <c:v>219.31021222143423</c:v>
                </c:pt>
                <c:pt idx="56">
                  <c:v>219.26435900490821</c:v>
                </c:pt>
                <c:pt idx="57">
                  <c:v>219.2243224678021</c:v>
                </c:pt>
                <c:pt idx="58">
                  <c:v>219.19050264196028</c:v>
                </c:pt>
                <c:pt idx="59">
                  <c:v>219.16323744390326</c:v>
                </c:pt>
                <c:pt idx="60">
                  <c:v>219.14279929847731</c:v>
                </c:pt>
                <c:pt idx="61">
                  <c:v>219.12939241687562</c:v>
                </c:pt>
                <c:pt idx="62">
                  <c:v>219.12315075622737</c:v>
                </c:pt>
                <c:pt idx="63">
                  <c:v>219.1241366811426</c:v>
                </c:pt>
              </c:numCache>
            </c:numRef>
          </c:xVal>
          <c:yVal>
            <c:numRef>
              <c:f>'GUM Uncertainty'!$K$71:$K$134</c:f>
              <c:numCache>
                <c:formatCode>General</c:formatCode>
                <c:ptCount val="64"/>
                <c:pt idx="0">
                  <c:v>253.68211211241925</c:v>
                </c:pt>
                <c:pt idx="1">
                  <c:v>253.68076448750506</c:v>
                </c:pt>
                <c:pt idx="2">
                  <c:v>253.68520141432506</c:v>
                </c:pt>
                <c:pt idx="3">
                  <c:v>253.69537856057309</c:v>
                </c:pt>
                <c:pt idx="4">
                  <c:v>253.71119423956796</c:v>
                </c:pt>
                <c:pt idx="5">
                  <c:v>253.73249042627313</c:v>
                </c:pt>
                <c:pt idx="6">
                  <c:v>253.75905433623063</c:v>
                </c:pt>
                <c:pt idx="7">
                  <c:v>253.79062055163303</c:v>
                </c:pt>
                <c:pt idx="8">
                  <c:v>253.82687367329044</c:v>
                </c:pt>
                <c:pt idx="9">
                  <c:v>253.86745147199488</c:v>
                </c:pt>
                <c:pt idx="10">
                  <c:v>253.91194850779502</c:v>
                </c:pt>
                <c:pt idx="11">
                  <c:v>253.95992018101788</c:v>
                </c:pt>
                <c:pt idx="12">
                  <c:v>254.0108871745619</c:v>
                </c:pt>
                <c:pt idx="13">
                  <c:v>254.06434024307509</c:v>
                </c:pt>
                <c:pt idx="14">
                  <c:v>254.11974530116609</c:v>
                </c:pt>
                <c:pt idx="15">
                  <c:v>254.17654875980892</c:v>
                </c:pt>
                <c:pt idx="16">
                  <c:v>254.23418305762158</c:v>
                </c:pt>
                <c:pt idx="17">
                  <c:v>254.29207233175163</c:v>
                </c:pt>
                <c:pt idx="18">
                  <c:v>254.34963817170768</c:v>
                </c:pt>
                <c:pt idx="19">
                  <c:v>254.40630539864557</c:v>
                </c:pt>
                <c:pt idx="20">
                  <c:v>254.46150781236545</c:v>
                </c:pt>
                <c:pt idx="21">
                  <c:v>254.51469384859695</c:v>
                </c:pt>
                <c:pt idx="22">
                  <c:v>254.56533209004698</c:v>
                </c:pt>
                <c:pt idx="23">
                  <c:v>254.61291657614578</c:v>
                </c:pt>
                <c:pt idx="24">
                  <c:v>254.65697185843754</c:v>
                </c:pt>
                <c:pt idx="25">
                  <c:v>254.69705775110438</c:v>
                </c:pt>
                <c:pt idx="26">
                  <c:v>254.7327737291574</c:v>
                </c:pt>
                <c:pt idx="27">
                  <c:v>254.76376293035003</c:v>
                </c:pt>
                <c:pt idx="28">
                  <c:v>254.78971572082759</c:v>
                </c:pt>
                <c:pt idx="29">
                  <c:v>254.81037278888653</c:v>
                </c:pt>
                <c:pt idx="30">
                  <c:v>254.82552773593108</c:v>
                </c:pt>
                <c:pt idx="31">
                  <c:v>254.83502913873997</c:v>
                </c:pt>
                <c:pt idx="32">
                  <c:v>254.83878206243705</c:v>
                </c:pt>
                <c:pt idx="33">
                  <c:v>254.8367490090493</c:v>
                </c:pt>
                <c:pt idx="34">
                  <c:v>254.82895029217414</c:v>
                </c:pt>
                <c:pt idx="35">
                  <c:v>254.81546383401266</c:v>
                </c:pt>
                <c:pt idx="36">
                  <c:v>254.79642438679676</c:v>
                </c:pt>
                <c:pt idx="37">
                  <c:v>254.77202218638948</c:v>
                </c:pt>
                <c:pt idx="38">
                  <c:v>254.74250105151094</c:v>
                </c:pt>
                <c:pt idx="39">
                  <c:v>254.70815594758247</c:v>
                </c:pt>
                <c:pt idx="40">
                  <c:v>254.66933003952954</c:v>
                </c:pt>
                <c:pt idx="41">
                  <c:v>254.6264112629913</c:v>
                </c:pt>
                <c:pt idx="42">
                  <c:v>254.57982844819583</c:v>
                </c:pt>
                <c:pt idx="43">
                  <c:v>254.53004703523033</c:v>
                </c:pt>
                <c:pt idx="44">
                  <c:v>254.47756442351763</c:v>
                </c:pt>
                <c:pt idx="45">
                  <c:v>254.42290500196549</c:v>
                </c:pt>
                <c:pt idx="46">
                  <c:v>254.3666149094461</c:v>
                </c:pt>
                <c:pt idx="47">
                  <c:v>254.30925657795683</c:v>
                </c:pt>
                <c:pt idx="48">
                  <c:v>254.25140311298583</c:v>
                </c:pt>
                <c:pt idx="49">
                  <c:v>254.19363256723125</c:v>
                </c:pt>
                <c:pt idx="50">
                  <c:v>254.13652216488984</c:v>
                </c:pt>
                <c:pt idx="51">
                  <c:v>254.08064253422364</c:v>
                </c:pt>
                <c:pt idx="52">
                  <c:v>254.02655200603093</c:v>
                </c:pt>
                <c:pt idx="53">
                  <c:v>253.97479103498941</c:v>
                </c:pt>
                <c:pt idx="54">
                  <c:v>253.92587679961187</c:v>
                </c:pt>
                <c:pt idx="55">
                  <c:v>253.88029803476928</c:v>
                </c:pt>
                <c:pt idx="56">
                  <c:v>253.83851014841363</c:v>
                </c:pt>
                <c:pt idx="57">
                  <c:v>253.80093067129215</c:v>
                </c:pt>
                <c:pt idx="58">
                  <c:v>253.76793508511807</c:v>
                </c:pt>
                <c:pt idx="59">
                  <c:v>253.73985307088159</c:v>
                </c:pt>
                <c:pt idx="60">
                  <c:v>253.71696521478631</c:v>
                </c:pt>
                <c:pt idx="61">
                  <c:v>253.69950020472453</c:v>
                </c:pt>
                <c:pt idx="62">
                  <c:v>253.6876325453037</c:v>
                </c:pt>
                <c:pt idx="63">
                  <c:v>253.6814808142538</c:v>
                </c:pt>
              </c:numCache>
            </c:numRef>
          </c:yVal>
          <c:smooth val="0"/>
          <c:extLst>
            <c:ext xmlns:c16="http://schemas.microsoft.com/office/drawing/2014/chart" uri="{C3380CC4-5D6E-409C-BE32-E72D297353CC}">
              <c16:uniqueId val="{00000001-D4CC-43AE-84B4-1232F298D4FC}"/>
            </c:ext>
          </c:extLst>
        </c:ser>
        <c:dLbls>
          <c:showLegendKey val="0"/>
          <c:showVal val="0"/>
          <c:showCatName val="0"/>
          <c:showSerName val="0"/>
          <c:showPercent val="0"/>
          <c:showBubbleSize val="0"/>
        </c:dLbls>
        <c:axId val="595880623"/>
        <c:axId val="595883503"/>
      </c:scatterChart>
      <c:valAx>
        <c:axId val="595880623"/>
        <c:scaling>
          <c:orientation val="minMax"/>
        </c:scaling>
        <c:delete val="0"/>
        <c:axPos val="b"/>
        <c:majorGridlines>
          <c:spPr>
            <a:ln w="9525" cap="flat" cmpd="sng" algn="ctr">
              <a:solidFill>
                <a:schemeClr val="tx1">
                  <a:lumMod val="15000"/>
                  <a:lumOff val="85000"/>
                </a:schemeClr>
              </a:solidFill>
              <a:round/>
            </a:ln>
            <a:effectLst/>
          </c:spPr>
        </c:majorGridlines>
        <c:title>
          <c:tx>
            <c:strRef>
              <c:f>'GUM Uncertainty'!$E$6</c:f>
              <c:strCache>
                <c:ptCount val="1"/>
                <c:pt idx="0">
                  <c:v>X</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883503"/>
        <c:crosses val="autoZero"/>
        <c:crossBetween val="midCat"/>
      </c:valAx>
      <c:valAx>
        <c:axId val="595883503"/>
        <c:scaling>
          <c:orientation val="minMax"/>
        </c:scaling>
        <c:delete val="0"/>
        <c:axPos val="l"/>
        <c:majorGridlines>
          <c:spPr>
            <a:ln w="9525" cap="flat" cmpd="sng" algn="ctr">
              <a:solidFill>
                <a:schemeClr val="tx1">
                  <a:lumMod val="15000"/>
                  <a:lumOff val="85000"/>
                </a:schemeClr>
              </a:solidFill>
              <a:round/>
            </a:ln>
            <a:effectLst/>
          </c:spPr>
        </c:majorGridlines>
        <c:title>
          <c:tx>
            <c:strRef>
              <c:f>'GUM Uncertainty'!$E$7</c:f>
              <c:strCache>
                <c:ptCount val="1"/>
                <c:pt idx="0">
                  <c:v>Z</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880623"/>
        <c:crosses val="autoZero"/>
        <c:crossBetween val="midCat"/>
      </c:valAx>
      <c:spPr>
        <a:solidFill>
          <a:schemeClr val="bg1">
            <a:lumMod val="95000"/>
          </a:schemeClr>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80961</xdr:colOff>
      <xdr:row>18</xdr:row>
      <xdr:rowOff>138111</xdr:rowOff>
    </xdr:from>
    <xdr:to>
      <xdr:col>6</xdr:col>
      <xdr:colOff>828674</xdr:colOff>
      <xdr:row>37</xdr:row>
      <xdr:rowOff>123824</xdr:rowOff>
    </xdr:to>
    <xdr:graphicFrame macro="">
      <xdr:nvGraphicFramePr>
        <xdr:cNvPr id="6" name="Chart 5">
          <a:extLst>
            <a:ext uri="{FF2B5EF4-FFF2-40B4-BE49-F238E27FC236}">
              <a16:creationId xmlns:a16="http://schemas.microsoft.com/office/drawing/2014/main" id="{428FD99B-DD19-9AF5-21A4-CDB42D811E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52106</xdr:colOff>
      <xdr:row>38</xdr:row>
      <xdr:rowOff>18491</xdr:rowOff>
    </xdr:from>
    <xdr:to>
      <xdr:col>6</xdr:col>
      <xdr:colOff>809625</xdr:colOff>
      <xdr:row>56</xdr:row>
      <xdr:rowOff>123825</xdr:rowOff>
    </xdr:to>
    <xdr:graphicFrame macro="">
      <xdr:nvGraphicFramePr>
        <xdr:cNvPr id="14" name="Chart 13">
          <a:extLst>
            <a:ext uri="{FF2B5EF4-FFF2-40B4-BE49-F238E27FC236}">
              <a16:creationId xmlns:a16="http://schemas.microsoft.com/office/drawing/2014/main" id="{15CA1762-9E4C-484F-872E-9CD0C99884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uncertainty@sandia.gov"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A987D-D43B-4035-9A24-D69497536949}">
  <sheetPr codeName="Sheet1"/>
  <dimension ref="B1:D30"/>
  <sheetViews>
    <sheetView showGridLines="0" tabSelected="1" workbookViewId="0">
      <selection activeCell="C9" sqref="C9"/>
    </sheetView>
  </sheetViews>
  <sheetFormatPr defaultColWidth="9.1796875" defaultRowHeight="14.5"/>
  <cols>
    <col min="1" max="1" width="4.54296875" style="31" customWidth="1"/>
    <col min="2" max="2" width="23.26953125" style="31" customWidth="1"/>
    <col min="3" max="3" width="120" style="31" customWidth="1"/>
    <col min="4" max="16384" width="9.1796875" style="31"/>
  </cols>
  <sheetData>
    <row r="1" spans="2:4" ht="5.25" customHeight="1">
      <c r="B1" s="54"/>
      <c r="C1" s="54"/>
    </row>
    <row r="2" spans="2:4" ht="36.75" customHeight="1">
      <c r="B2" s="140" t="s">
        <v>160</v>
      </c>
      <c r="C2" s="141"/>
    </row>
    <row r="3" spans="2:4">
      <c r="B3" s="142" t="s">
        <v>0</v>
      </c>
      <c r="C3" s="143"/>
    </row>
    <row r="4" spans="2:4" ht="20.25" customHeight="1">
      <c r="B4" s="144" t="s">
        <v>1</v>
      </c>
      <c r="C4" s="145"/>
    </row>
    <row r="5" spans="2:4" ht="89.5" customHeight="1">
      <c r="B5" s="146" t="s">
        <v>167</v>
      </c>
      <c r="C5" s="147"/>
      <c r="D5" s="57"/>
    </row>
    <row r="6" spans="2:4" ht="7.5" customHeight="1">
      <c r="B6" s="58"/>
      <c r="C6" s="59"/>
      <c r="D6" s="57"/>
    </row>
    <row r="7" spans="2:4">
      <c r="B7" s="138" t="s">
        <v>2</v>
      </c>
      <c r="C7" s="138"/>
      <c r="D7" s="57"/>
    </row>
    <row r="8" spans="2:4" ht="29">
      <c r="B8" s="60" t="s">
        <v>3</v>
      </c>
      <c r="C8" s="61" t="s">
        <v>149</v>
      </c>
    </row>
    <row r="9" spans="2:4" ht="21" customHeight="1">
      <c r="B9" s="60" t="s">
        <v>4</v>
      </c>
      <c r="C9" s="62" t="s">
        <v>5</v>
      </c>
    </row>
    <row r="10" spans="2:4" ht="21" customHeight="1">
      <c r="B10" s="60" t="s">
        <v>6</v>
      </c>
      <c r="C10" s="62" t="s">
        <v>7</v>
      </c>
    </row>
    <row r="11" spans="2:4" ht="21" customHeight="1">
      <c r="B11" s="60" t="s">
        <v>8</v>
      </c>
      <c r="C11" s="62" t="s">
        <v>9</v>
      </c>
    </row>
    <row r="13" spans="2:4">
      <c r="B13" s="138" t="s">
        <v>10</v>
      </c>
      <c r="C13" s="138"/>
      <c r="D13" s="57"/>
    </row>
    <row r="14" spans="2:4">
      <c r="B14" s="63"/>
      <c r="C14" s="64"/>
    </row>
    <row r="15" spans="2:4">
      <c r="B15" s="65"/>
      <c r="C15" s="66" t="s">
        <v>11</v>
      </c>
    </row>
    <row r="16" spans="2:4" ht="72.5">
      <c r="B16" s="65"/>
      <c r="C16" s="157" t="s">
        <v>150</v>
      </c>
    </row>
    <row r="17" spans="2:4">
      <c r="B17" s="65"/>
      <c r="C17" s="66" t="s">
        <v>12</v>
      </c>
    </row>
    <row r="18" spans="2:4">
      <c r="B18" s="65"/>
      <c r="C18" s="67" t="s">
        <v>151</v>
      </c>
    </row>
    <row r="19" spans="2:4">
      <c r="B19" s="65"/>
      <c r="C19" s="67" t="s">
        <v>13</v>
      </c>
    </row>
    <row r="20" spans="2:4" ht="29">
      <c r="B20" s="65"/>
      <c r="C20" s="68" t="s">
        <v>14</v>
      </c>
    </row>
    <row r="21" spans="2:4">
      <c r="B21" s="69"/>
      <c r="C21" s="70"/>
    </row>
    <row r="22" spans="2:4">
      <c r="B22" s="138" t="s">
        <v>15</v>
      </c>
      <c r="C22" s="138"/>
      <c r="D22" s="57"/>
    </row>
    <row r="23" spans="2:4">
      <c r="B23" s="71"/>
      <c r="C23" s="64" t="s">
        <v>16</v>
      </c>
    </row>
    <row r="24" spans="2:4">
      <c r="B24" s="65"/>
      <c r="C24" s="67" t="s">
        <v>152</v>
      </c>
    </row>
    <row r="25" spans="2:4">
      <c r="B25" s="65"/>
      <c r="C25" s="67" t="s">
        <v>17</v>
      </c>
    </row>
    <row r="26" spans="2:4">
      <c r="B26" s="65"/>
      <c r="C26" s="67" t="s">
        <v>18</v>
      </c>
    </row>
    <row r="27" spans="2:4">
      <c r="B27" s="69"/>
      <c r="C27" s="70"/>
    </row>
    <row r="28" spans="2:4">
      <c r="B28" s="139" t="s">
        <v>19</v>
      </c>
      <c r="C28" s="139"/>
    </row>
    <row r="29" spans="2:4" ht="49.5" customHeight="1">
      <c r="B29" s="72"/>
      <c r="C29" s="61" t="s">
        <v>20</v>
      </c>
    </row>
    <row r="30" spans="2:4">
      <c r="B30" s="72"/>
      <c r="C30" s="73" t="s">
        <v>110</v>
      </c>
    </row>
  </sheetData>
  <mergeCells count="8">
    <mergeCell ref="B13:C13"/>
    <mergeCell ref="B22:C22"/>
    <mergeCell ref="B28:C28"/>
    <mergeCell ref="B2:C2"/>
    <mergeCell ref="B3:C3"/>
    <mergeCell ref="B4:C4"/>
    <mergeCell ref="B7:C7"/>
    <mergeCell ref="B5:C5"/>
  </mergeCells>
  <hyperlinks>
    <hyperlink ref="B4" r:id="rId1" xr:uid="{84D59AFE-8A72-4104-9DBD-ADC408CC5CF2}"/>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09294-A965-489B-A7F2-B96DAFBF9449}">
  <dimension ref="B2:AB564"/>
  <sheetViews>
    <sheetView showGridLines="0" zoomScaleNormal="100" workbookViewId="0">
      <selection activeCell="K24" sqref="K24"/>
    </sheetView>
  </sheetViews>
  <sheetFormatPr defaultColWidth="9.1796875" defaultRowHeight="14.5"/>
  <cols>
    <col min="1" max="1" width="4.453125" style="31" customWidth="1"/>
    <col min="2" max="2" width="23" style="31" customWidth="1"/>
    <col min="3" max="3" width="11.7265625" style="31" customWidth="1"/>
    <col min="4" max="4" width="12.54296875" style="31" customWidth="1"/>
    <col min="5" max="5" width="14.453125" style="31" customWidth="1"/>
    <col min="6" max="6" width="13.54296875" style="31" customWidth="1"/>
    <col min="7" max="7" width="14.26953125" style="31" customWidth="1"/>
    <col min="8" max="8" width="6.453125" style="31" customWidth="1"/>
    <col min="9" max="9" width="21.1796875" style="31" customWidth="1"/>
    <col min="10" max="10" width="9.1796875" style="31" customWidth="1"/>
    <col min="11" max="11" width="11.453125" style="31" customWidth="1"/>
    <col min="12" max="13" width="11.7265625" style="31" customWidth="1"/>
    <col min="14" max="14" width="4.81640625" style="74" customWidth="1"/>
    <col min="15" max="15" width="11.7265625" style="74" customWidth="1"/>
    <col min="16" max="17" width="12.54296875" style="31" customWidth="1"/>
    <col min="18" max="18" width="4.26953125" style="31" customWidth="1"/>
    <col min="19" max="27" width="9.1796875" style="31" customWidth="1"/>
    <col min="28" max="16384" width="9.1796875" style="31"/>
  </cols>
  <sheetData>
    <row r="2" spans="2:28">
      <c r="B2" s="37" t="s">
        <v>133</v>
      </c>
      <c r="AB2" s="37"/>
    </row>
    <row r="3" spans="2:28" ht="15" thickBot="1"/>
    <row r="4" spans="2:28">
      <c r="B4" s="148" t="s">
        <v>21</v>
      </c>
      <c r="C4" s="149"/>
      <c r="E4" s="121" t="s">
        <v>124</v>
      </c>
    </row>
    <row r="5" spans="2:28">
      <c r="B5" s="6" t="s">
        <v>22</v>
      </c>
      <c r="C5" s="7">
        <v>0.95</v>
      </c>
      <c r="E5" s="122" t="s">
        <v>132</v>
      </c>
    </row>
    <row r="6" spans="2:28">
      <c r="B6" s="6" t="s">
        <v>23</v>
      </c>
      <c r="C6" s="1">
        <v>1000</v>
      </c>
      <c r="E6" s="122" t="s">
        <v>54</v>
      </c>
    </row>
    <row r="7" spans="2:28" ht="15" thickBot="1">
      <c r="B7" s="6" t="s">
        <v>24</v>
      </c>
      <c r="C7" s="1">
        <v>1</v>
      </c>
      <c r="E7" s="123" t="s">
        <v>55</v>
      </c>
    </row>
    <row r="8" spans="2:28" ht="15" thickBot="1">
      <c r="B8" s="8"/>
      <c r="C8" s="22"/>
      <c r="E8" s="38" t="s">
        <v>25</v>
      </c>
    </row>
    <row r="9" spans="2:28" ht="15" thickBot="1">
      <c r="I9" s="14" t="s">
        <v>26</v>
      </c>
      <c r="J9" s="83" t="s">
        <v>32</v>
      </c>
      <c r="K9" s="151" t="s">
        <v>33</v>
      </c>
      <c r="L9" s="151"/>
      <c r="M9" s="152"/>
      <c r="O9" s="153" t="s">
        <v>126</v>
      </c>
      <c r="P9" s="151"/>
      <c r="Q9" s="152"/>
      <c r="S9" s="148" t="s">
        <v>34</v>
      </c>
      <c r="T9" s="150"/>
      <c r="U9" s="150"/>
      <c r="V9" s="150"/>
      <c r="W9" s="150"/>
      <c r="X9" s="150"/>
      <c r="Y9" s="150"/>
      <c r="Z9" s="150"/>
      <c r="AA9" s="149"/>
    </row>
    <row r="10" spans="2:28">
      <c r="B10" s="9" t="s">
        <v>26</v>
      </c>
      <c r="C10" s="10" t="s">
        <v>27</v>
      </c>
      <c r="D10" s="10" t="s">
        <v>28</v>
      </c>
      <c r="E10" s="77" t="s">
        <v>29</v>
      </c>
      <c r="F10" s="77" t="s">
        <v>30</v>
      </c>
      <c r="G10" s="76" t="s">
        <v>31</v>
      </c>
      <c r="I10" s="97"/>
      <c r="J10" s="95"/>
      <c r="K10" s="96" t="str" cm="1">
        <f t="array" ref="K10:M10">TRANSPOSE(OutputNames)</f>
        <v>R</v>
      </c>
      <c r="L10" s="96" t="str">
        <v>X</v>
      </c>
      <c r="M10" s="98" t="str">
        <v>Z</v>
      </c>
      <c r="N10" s="88"/>
      <c r="O10" s="100" t="str" cm="1">
        <f t="array" ref="O10:Q10">TRANSPOSE(OutputNames)</f>
        <v>R</v>
      </c>
      <c r="P10" s="85" t="str">
        <v>X</v>
      </c>
      <c r="Q10" s="98" t="str">
        <v>Z</v>
      </c>
      <c r="S10" s="24"/>
      <c r="T10" s="30" t="str" cm="1">
        <f t="array" ref="T10:AA10">TRANSPOSE(IF(ISBLANK(VariableNames),"",VariableNames))</f>
        <v>V</v>
      </c>
      <c r="U10" s="30" t="str">
        <v>I</v>
      </c>
      <c r="V10" s="30" t="str">
        <v>θ</v>
      </c>
      <c r="W10" s="30" t="str">
        <v/>
      </c>
      <c r="X10" s="30" t="str">
        <v/>
      </c>
      <c r="Y10" s="30" t="str">
        <v/>
      </c>
      <c r="Z10" s="30" t="str">
        <v/>
      </c>
      <c r="AA10" s="40" t="str">
        <v/>
      </c>
    </row>
    <row r="11" spans="2:28">
      <c r="B11" s="11" t="s">
        <v>130</v>
      </c>
      <c r="C11" s="2">
        <v>4.9989999999999997</v>
      </c>
      <c r="D11" s="2">
        <v>3.2000000000000002E-3</v>
      </c>
      <c r="E11" s="3" t="s">
        <v>35</v>
      </c>
      <c r="F11" s="3"/>
      <c r="G11" s="90">
        <v>4</v>
      </c>
      <c r="I11" s="15" t="str" cm="1">
        <f t="array" ref="I11:I18">IF(ISBLANK(VariableNames),"-",VariableNames)</f>
        <v>V</v>
      </c>
      <c r="J11" s="94" cm="1">
        <f t="array" ref="J11:J18">IF(MeasurandUncertainty,MeasurandUncertainty/K_LOOKUP(MeasurandDistributions),0)</f>
        <v>3.2000000000000002E-3</v>
      </c>
      <c r="K11" s="110" cm="1">
        <f t="array" ref="K11:M11">DFDX(Measurands,MeasurandUncertainty,__MEASUREMENT_MODEL,1)</f>
        <v>25.551544295954184</v>
      </c>
      <c r="L11" s="110">
        <v>43.978098007713122</v>
      </c>
      <c r="M11" s="115">
        <v>50.862112814797904</v>
      </c>
      <c r="N11" s="89"/>
      <c r="O11" s="101" cm="1">
        <f t="array" ref="O11:O18">(INDEX(MeasurandSensitivities,0,1)*MeasurandStdUnc)^2/Y1VAR</f>
        <v>1.3652185326128321</v>
      </c>
      <c r="P11" s="86" cm="1">
        <f t="array" ref="P11:P18">(INDEX(MeasurandSensitivities,0,2)*MeasurandStdUnc)^2/Y2VAR</f>
        <v>0.22647526024328091</v>
      </c>
      <c r="Q11" s="102" cm="1">
        <f t="array" ref="Q11:Q18">(INDEX(MeasurandSensitivities,0,3)*MeasurandStdUnc)^2/Y3VAR</f>
        <v>0.47320394854136738</v>
      </c>
      <c r="S11" s="78" t="str" cm="1">
        <f t="array" ref="S11:S18">IF(ISBLANK(VariableNames),"",VariableNames)</f>
        <v>V</v>
      </c>
      <c r="T11" s="32">
        <v>1</v>
      </c>
      <c r="U11" s="3">
        <v>-0.36</v>
      </c>
      <c r="V11" s="3">
        <v>0.86</v>
      </c>
      <c r="W11" s="3">
        <v>0</v>
      </c>
      <c r="X11" s="3">
        <v>0</v>
      </c>
      <c r="Y11" s="3">
        <v>0</v>
      </c>
      <c r="Z11" s="3">
        <v>0</v>
      </c>
      <c r="AA11" s="12">
        <v>0</v>
      </c>
    </row>
    <row r="12" spans="2:28">
      <c r="B12" s="11" t="s">
        <v>52</v>
      </c>
      <c r="C12" s="135">
        <v>1.9661000000000001E-2</v>
      </c>
      <c r="D12" s="135">
        <v>9.5000000000000005E-6</v>
      </c>
      <c r="E12" s="3" t="s">
        <v>35</v>
      </c>
      <c r="F12" s="3"/>
      <c r="G12" s="90">
        <v>4</v>
      </c>
      <c r="I12" s="15" t="str">
        <v>I</v>
      </c>
      <c r="J12" s="5">
        <v>9.5000000000000005E-6</v>
      </c>
      <c r="K12" s="110" cm="1">
        <f t="array" ref="K12:M12">DFDX(Measurands,MeasurandUncertainty,__MEASUREMENT_MODEL,2)</f>
        <v>-6496.728035262764</v>
      </c>
      <c r="L12" s="110">
        <v>-11181.858087040477</v>
      </c>
      <c r="M12" s="115">
        <v>-12932.185641327458</v>
      </c>
      <c r="N12" s="89"/>
      <c r="O12" s="101">
        <v>0.7778654747817203</v>
      </c>
      <c r="P12" s="86">
        <v>0.12903962374896127</v>
      </c>
      <c r="Q12" s="102">
        <v>0.26961911614187617</v>
      </c>
      <c r="S12" s="78" t="str">
        <v>I</v>
      </c>
      <c r="T12" s="33">
        <f>U11</f>
        <v>-0.36</v>
      </c>
      <c r="U12" s="32">
        <v>1</v>
      </c>
      <c r="V12" s="3">
        <v>-0.65</v>
      </c>
      <c r="W12" s="3">
        <v>0</v>
      </c>
      <c r="X12" s="3">
        <v>0</v>
      </c>
      <c r="Y12" s="3">
        <v>0</v>
      </c>
      <c r="Z12" s="3">
        <v>0</v>
      </c>
      <c r="AA12" s="12">
        <v>0</v>
      </c>
    </row>
    <row r="13" spans="2:28">
      <c r="B13" s="11" t="s">
        <v>131</v>
      </c>
      <c r="C13" s="2">
        <v>1.0444599999999999</v>
      </c>
      <c r="D13" s="2">
        <v>7.5000000000000002E-4</v>
      </c>
      <c r="E13" s="3" t="s">
        <v>35</v>
      </c>
      <c r="F13" s="3"/>
      <c r="G13" s="90">
        <v>4</v>
      </c>
      <c r="I13" s="15" t="str">
        <v>θ</v>
      </c>
      <c r="J13" s="5">
        <v>7.5000000000000002E-4</v>
      </c>
      <c r="K13" s="110" cm="1">
        <f t="array" ref="K13:M13">DFDX(Measurands,MeasurandUncertainty,__MEASUREMENT_MODEL,3)</f>
        <v>-219.84651194391819</v>
      </c>
      <c r="L13" s="110">
        <v>127.73216995280259</v>
      </c>
      <c r="M13" s="115">
        <v>0</v>
      </c>
      <c r="N13" s="89"/>
      <c r="O13" s="101">
        <v>5.5517461192411668</v>
      </c>
      <c r="P13" s="86">
        <v>0.10494724258076762</v>
      </c>
      <c r="Q13" s="102">
        <v>0</v>
      </c>
      <c r="S13" s="78" t="str">
        <v>θ</v>
      </c>
      <c r="T13" s="33">
        <f>V11</f>
        <v>0.86</v>
      </c>
      <c r="U13" s="33">
        <f>V12</f>
        <v>-0.65</v>
      </c>
      <c r="V13" s="32">
        <v>1</v>
      </c>
      <c r="W13" s="3">
        <v>0</v>
      </c>
      <c r="X13" s="3">
        <v>0</v>
      </c>
      <c r="Y13" s="3">
        <v>0</v>
      </c>
      <c r="Z13" s="3">
        <v>0</v>
      </c>
      <c r="AA13" s="12">
        <v>0</v>
      </c>
    </row>
    <row r="14" spans="2:28">
      <c r="B14" s="11"/>
      <c r="C14" s="2"/>
      <c r="D14" s="2"/>
      <c r="E14" s="3"/>
      <c r="F14" s="3"/>
      <c r="G14" s="12"/>
      <c r="I14" s="15" t="str">
        <v>-</v>
      </c>
      <c r="J14" s="5">
        <v>0</v>
      </c>
      <c r="K14" s="110" cm="1">
        <f t="array" ref="K14:M14">DFDX(Measurands,MeasurandUncertainty,__MEASUREMENT_MODEL,4)</f>
        <v>0</v>
      </c>
      <c r="L14" s="110">
        <v>0</v>
      </c>
      <c r="M14" s="115">
        <v>0</v>
      </c>
      <c r="N14" s="89"/>
      <c r="O14" s="101">
        <v>0</v>
      </c>
      <c r="P14" s="86">
        <v>0</v>
      </c>
      <c r="Q14" s="102">
        <v>0</v>
      </c>
      <c r="S14" s="78" t="str">
        <v/>
      </c>
      <c r="T14" s="33">
        <f>W11</f>
        <v>0</v>
      </c>
      <c r="U14" s="33">
        <f>W12</f>
        <v>0</v>
      </c>
      <c r="V14" s="33">
        <f>W13</f>
        <v>0</v>
      </c>
      <c r="W14" s="32">
        <v>1</v>
      </c>
      <c r="X14" s="3">
        <v>0</v>
      </c>
      <c r="Y14" s="3">
        <v>0</v>
      </c>
      <c r="Z14" s="3">
        <v>0</v>
      </c>
      <c r="AA14" s="12">
        <v>0</v>
      </c>
    </row>
    <row r="15" spans="2:28">
      <c r="B15" s="11"/>
      <c r="C15" s="2"/>
      <c r="D15" s="2"/>
      <c r="E15" s="3"/>
      <c r="F15" s="3"/>
      <c r="G15" s="12"/>
      <c r="I15" s="15" t="str">
        <v>-</v>
      </c>
      <c r="J15" s="5">
        <v>0</v>
      </c>
      <c r="K15" s="110" cm="1">
        <f t="array" ref="K15:M15">DFDX(Measurands,MeasurandUncertainty,__MEASUREMENT_MODEL,5)</f>
        <v>0</v>
      </c>
      <c r="L15" s="110">
        <v>0</v>
      </c>
      <c r="M15" s="115">
        <v>0</v>
      </c>
      <c r="N15" s="89"/>
      <c r="O15" s="101">
        <v>0</v>
      </c>
      <c r="P15" s="86">
        <v>0</v>
      </c>
      <c r="Q15" s="102">
        <v>0</v>
      </c>
      <c r="S15" s="78" t="str">
        <v/>
      </c>
      <c r="T15" s="33">
        <f>X11</f>
        <v>0</v>
      </c>
      <c r="U15" s="33">
        <f>X12</f>
        <v>0</v>
      </c>
      <c r="V15" s="33">
        <f>X13</f>
        <v>0</v>
      </c>
      <c r="W15" s="33">
        <f>X14</f>
        <v>0</v>
      </c>
      <c r="X15" s="32">
        <v>1</v>
      </c>
      <c r="Y15" s="3">
        <v>0</v>
      </c>
      <c r="Z15" s="3">
        <v>0</v>
      </c>
      <c r="AA15" s="12">
        <v>0</v>
      </c>
    </row>
    <row r="16" spans="2:28">
      <c r="B16" s="11"/>
      <c r="C16" s="2"/>
      <c r="D16" s="2"/>
      <c r="E16" s="3"/>
      <c r="F16" s="3"/>
      <c r="G16" s="12"/>
      <c r="I16" s="15" t="str">
        <v>-</v>
      </c>
      <c r="J16" s="5">
        <v>0</v>
      </c>
      <c r="K16" s="110" cm="1">
        <f t="array" ref="K16:M16">DFDX(Measurands,MeasurandUncertainty,__MEASUREMENT_MODEL,6)</f>
        <v>0</v>
      </c>
      <c r="L16" s="110">
        <v>0</v>
      </c>
      <c r="M16" s="115">
        <v>0</v>
      </c>
      <c r="N16" s="89"/>
      <c r="O16" s="101">
        <v>0</v>
      </c>
      <c r="P16" s="86">
        <v>0</v>
      </c>
      <c r="Q16" s="102">
        <v>0</v>
      </c>
      <c r="S16" s="78" t="str">
        <v/>
      </c>
      <c r="T16" s="33">
        <f>Y11</f>
        <v>0</v>
      </c>
      <c r="U16" s="33">
        <f>Y12</f>
        <v>0</v>
      </c>
      <c r="V16" s="33">
        <f>Y13</f>
        <v>0</v>
      </c>
      <c r="W16" s="33">
        <f>Y14</f>
        <v>0</v>
      </c>
      <c r="X16" s="33">
        <f>Y15</f>
        <v>0</v>
      </c>
      <c r="Y16" s="32">
        <v>1</v>
      </c>
      <c r="Z16" s="3">
        <v>0</v>
      </c>
      <c r="AA16" s="12">
        <v>0</v>
      </c>
    </row>
    <row r="17" spans="2:27">
      <c r="B17" s="11"/>
      <c r="C17" s="2"/>
      <c r="D17" s="2"/>
      <c r="E17" s="3"/>
      <c r="F17" s="3"/>
      <c r="G17" s="12"/>
      <c r="I17" s="15" t="str">
        <v>-</v>
      </c>
      <c r="J17" s="5">
        <v>0</v>
      </c>
      <c r="K17" s="110" cm="1">
        <f t="array" ref="K17:M17">DFDX(Measurands,MeasurandUncertainty,__MEASUREMENT_MODEL,7)</f>
        <v>0</v>
      </c>
      <c r="L17" s="110">
        <v>0</v>
      </c>
      <c r="M17" s="115">
        <v>0</v>
      </c>
      <c r="N17" s="89"/>
      <c r="O17" s="101">
        <v>0</v>
      </c>
      <c r="P17" s="86">
        <v>0</v>
      </c>
      <c r="Q17" s="102">
        <v>0</v>
      </c>
      <c r="S17" s="78" t="str">
        <v/>
      </c>
      <c r="T17" s="33">
        <f>Z11</f>
        <v>0</v>
      </c>
      <c r="U17" s="33">
        <f>Z12</f>
        <v>0</v>
      </c>
      <c r="V17" s="33">
        <f>Z13</f>
        <v>0</v>
      </c>
      <c r="W17" s="33">
        <f>Z14</f>
        <v>0</v>
      </c>
      <c r="X17" s="33">
        <f>Z15</f>
        <v>0</v>
      </c>
      <c r="Y17" s="33">
        <f>Z16</f>
        <v>0</v>
      </c>
      <c r="Z17" s="32">
        <v>1</v>
      </c>
      <c r="AA17" s="12">
        <v>0</v>
      </c>
    </row>
    <row r="18" spans="2:27" ht="15" thickBot="1">
      <c r="B18" s="41"/>
      <c r="C18" s="13"/>
      <c r="D18" s="13"/>
      <c r="E18" s="29"/>
      <c r="F18" s="29"/>
      <c r="G18" s="36"/>
      <c r="I18" s="80" t="str">
        <v>-</v>
      </c>
      <c r="J18" s="23">
        <v>0</v>
      </c>
      <c r="K18" s="111" cm="1">
        <f t="array" ref="K18:M18">DFDX(Measurands,MeasurandUncertainty,__MEASUREMENT_MODEL,8)</f>
        <v>0</v>
      </c>
      <c r="L18" s="111">
        <v>0</v>
      </c>
      <c r="M18" s="116">
        <v>0</v>
      </c>
      <c r="N18" s="89"/>
      <c r="O18" s="103">
        <v>0</v>
      </c>
      <c r="P18" s="104">
        <v>0</v>
      </c>
      <c r="Q18" s="105">
        <v>0</v>
      </c>
      <c r="S18" s="27" t="str">
        <v/>
      </c>
      <c r="T18" s="34">
        <f>AA11</f>
        <v>0</v>
      </c>
      <c r="U18" s="34">
        <f>AA12</f>
        <v>0</v>
      </c>
      <c r="V18" s="34">
        <f>AA13</f>
        <v>0</v>
      </c>
      <c r="W18" s="34">
        <f>AA14</f>
        <v>0</v>
      </c>
      <c r="X18" s="34">
        <f>AA15</f>
        <v>0</v>
      </c>
      <c r="Y18" s="34">
        <f>AA16</f>
        <v>0</v>
      </c>
      <c r="Z18" s="34">
        <f>AA17</f>
        <v>0</v>
      </c>
      <c r="AA18" s="35">
        <v>1</v>
      </c>
    </row>
    <row r="19" spans="2:27">
      <c r="I19" s="74"/>
      <c r="J19" s="74"/>
      <c r="K19" s="74"/>
      <c r="L19" s="74"/>
      <c r="M19" s="74"/>
      <c r="N19" s="89"/>
      <c r="O19" s="89"/>
    </row>
    <row r="20" spans="2:27" ht="15" thickBot="1">
      <c r="K20" s="57"/>
      <c r="L20" s="57"/>
      <c r="M20" s="57"/>
    </row>
    <row r="21" spans="2:27">
      <c r="I21" s="106" t="s">
        <v>36</v>
      </c>
      <c r="J21" s="107"/>
      <c r="K21" s="83" t="str" cm="1">
        <f t="array" ref="K21:M21">TRANSPOSE(OutputNames)</f>
        <v>R</v>
      </c>
      <c r="L21" s="83" t="str">
        <v>X</v>
      </c>
      <c r="M21" s="84" t="str">
        <v>Z</v>
      </c>
      <c r="N21" s="88"/>
      <c r="O21" s="88"/>
    </row>
    <row r="22" spans="2:27">
      <c r="I22" s="21" t="s">
        <v>37</v>
      </c>
      <c r="J22" s="4"/>
      <c r="K22" s="124" cm="1">
        <f t="array" ref="K22:M22">EVAL_MODEL(Measurands,__MEASUREMENT_MODEL)</f>
        <v>127.73216992810208</v>
      </c>
      <c r="L22" s="124">
        <v>219.84651191263839</v>
      </c>
      <c r="M22" s="125">
        <v>254.25970194801889</v>
      </c>
    </row>
    <row r="23" spans="2:27">
      <c r="I23" s="16"/>
      <c r="J23" s="4"/>
      <c r="K23" s="5"/>
      <c r="L23" s="5"/>
      <c r="M23" s="112"/>
    </row>
    <row r="24" spans="2:27">
      <c r="I24" s="16" t="s">
        <v>114</v>
      </c>
      <c r="J24" s="42" t="str" cm="1">
        <f t="array" ref="J24:J26">OutputNames</f>
        <v>R</v>
      </c>
      <c r="K24" s="5" cm="1">
        <f t="array" ref="K24:M26">MODELCOVARIANCE(MeasurandSensitivities,MeasurandStdUnc,CorrelationMatrix)</f>
        <v>4.8970223734832669E-3</v>
      </c>
      <c r="L24" s="5">
        <v>-1.2240115937203106E-2</v>
      </c>
      <c r="M24" s="112">
        <v>-8.1233458715782181E-3</v>
      </c>
    </row>
    <row r="25" spans="2:27">
      <c r="I25" s="16" t="s">
        <v>128</v>
      </c>
      <c r="J25" s="42" t="str">
        <v>X</v>
      </c>
      <c r="K25" s="5">
        <v>-1.2240115937203103E-2</v>
      </c>
      <c r="L25" s="5">
        <v>8.744844168646021E-2</v>
      </c>
      <c r="M25" s="112">
        <v>6.9463537368568751E-2</v>
      </c>
    </row>
    <row r="26" spans="2:27">
      <c r="I26" s="16"/>
      <c r="J26" s="42" t="str">
        <v>Z</v>
      </c>
      <c r="K26" s="5">
        <v>-8.1233458715782164E-3</v>
      </c>
      <c r="L26" s="5">
        <v>6.9463537368568751E-2</v>
      </c>
      <c r="M26" s="112">
        <v>5.5980966275333097E-2</v>
      </c>
    </row>
    <row r="27" spans="2:27">
      <c r="I27" s="16"/>
      <c r="J27" s="4"/>
      <c r="K27" s="5"/>
      <c r="L27" s="5"/>
      <c r="M27" s="112"/>
    </row>
    <row r="28" spans="2:27">
      <c r="I28" s="16" t="s">
        <v>38</v>
      </c>
      <c r="J28" s="4"/>
      <c r="K28" s="129">
        <f>SQRT(Y1VAR)</f>
        <v>6.9978728007039873E-2</v>
      </c>
      <c r="L28" s="129">
        <f>SQRT(Y2VAR)</f>
        <v>0.29571682685714762</v>
      </c>
      <c r="M28" s="130">
        <f>SQRT(Y3VAR)</f>
        <v>0.23660297182269943</v>
      </c>
    </row>
    <row r="29" spans="2:27">
      <c r="I29" s="16" t="s">
        <v>111</v>
      </c>
      <c r="J29" s="4"/>
      <c r="K29" s="113" cm="1">
        <f t="array" ref="K29">DEGF_EFFECTIVE(Y1VAR,MeasurandStdUnc,INDEX(MeasurandSensitivities,0,1),MeasurandDegF)</f>
        <v>0.12015338308264746</v>
      </c>
      <c r="L29" s="113" cm="1">
        <f t="array" ref="L29">DEGF_EFFECTIVE(Y2VAR,MeasurandStdUnc,INDEX(MeasurandSensitivities,0,2),MeasurandDegF)</f>
        <v>50.661004699160138</v>
      </c>
      <c r="M29" s="114" cm="1">
        <f t="array" ref="M29">DEGF_EFFECTIVE(Y3VAR,MeasurandStdUnc,INDEX(MeasurandSensitivities,0,3),MeasurandDegF)</f>
        <v>13.485428982159361</v>
      </c>
    </row>
    <row r="30" spans="2:27">
      <c r="I30" s="16" t="s">
        <v>112</v>
      </c>
      <c r="J30" s="4"/>
      <c r="K30" s="110" cm="1">
        <f t="array" ref="K30:M30">IFERROR(_xlfn.T.INV.2T(1-Confidence,K29:M29),12.7)</f>
        <v>12.7</v>
      </c>
      <c r="L30" s="110">
        <v>2.0085591121007611</v>
      </c>
      <c r="M30" s="115">
        <v>2.1603686564627917</v>
      </c>
    </row>
    <row r="31" spans="2:27">
      <c r="I31" s="21" t="s">
        <v>113</v>
      </c>
      <c r="J31" s="126"/>
      <c r="K31" s="127">
        <f>K28*K30</f>
        <v>0.88872984568940638</v>
      </c>
      <c r="L31" s="127">
        <f>L28*L30</f>
        <v>0.59396472718544691</v>
      </c>
      <c r="M31" s="128">
        <f>M28*M30</f>
        <v>0.51114964435170895</v>
      </c>
    </row>
    <row r="32" spans="2:27">
      <c r="I32" s="16" t="s">
        <v>39</v>
      </c>
      <c r="J32" s="4"/>
      <c r="K32" s="94" cm="1">
        <f t="array" ref="K32:M32">_xlfn.ANCHORARRAY(K22)-_xlfn.ANCHORARRAY(K31)</f>
        <v>126.84344008241267</v>
      </c>
      <c r="L32" s="94">
        <v>218.95778206694899</v>
      </c>
      <c r="M32" s="79">
        <v>253.37097210232949</v>
      </c>
      <c r="N32" s="88"/>
      <c r="O32" s="88"/>
    </row>
    <row r="33" spans="9:27" ht="15" thickBot="1">
      <c r="I33" s="17" t="s">
        <v>40</v>
      </c>
      <c r="J33" s="18"/>
      <c r="K33" s="81" cm="1">
        <f t="array" ref="K33:M33">_xlfn.ANCHORARRAY(K22)+_xlfn.ANCHORARRAY(K31)</f>
        <v>128.62089977379148</v>
      </c>
      <c r="L33" s="81">
        <v>220.73524175832779</v>
      </c>
      <c r="M33" s="82">
        <v>255.14843179370828</v>
      </c>
    </row>
    <row r="34" spans="9:27" ht="15" thickBot="1"/>
    <row r="35" spans="9:27">
      <c r="I35" s="108" t="s">
        <v>41</v>
      </c>
      <c r="J35" s="107"/>
      <c r="K35" s="83" t="str" cm="1">
        <f t="array" ref="K35:M35">TRANSPOSE(OutputNames)</f>
        <v>R</v>
      </c>
      <c r="L35" s="83" t="str">
        <v>X</v>
      </c>
      <c r="M35" s="84" t="str">
        <v>Z</v>
      </c>
    </row>
    <row r="36" spans="9:27">
      <c r="I36" s="21" t="s">
        <v>42</v>
      </c>
      <c r="J36" s="4"/>
      <c r="K36" s="124" cm="1">
        <f t="array" aca="1" ref="K36:M42" ca="1">MONTE_CARLO(__MEASUREMENT_MODEL,Measurands,MeasurandUncertainty,MeasurandDistributions,CorrelationMatrix,NSamples,Confidence)</f>
        <v>127.73467071041044</v>
      </c>
      <c r="L36" s="124">
        <f ca="1"/>
        <v>219.83849871839092</v>
      </c>
      <c r="M36" s="125">
        <f ca="1"/>
        <v>254.25410459484317</v>
      </c>
    </row>
    <row r="37" spans="9:27">
      <c r="I37" s="19" t="s">
        <v>38</v>
      </c>
      <c r="J37" s="92"/>
      <c r="K37" s="132">
        <f ca="1"/>
        <v>7.2132560064121901E-2</v>
      </c>
      <c r="L37" s="133">
        <f ca="1"/>
        <v>0.3002114431622479</v>
      </c>
      <c r="M37" s="134">
        <f ca="1"/>
        <v>0.23918365980591996</v>
      </c>
    </row>
    <row r="38" spans="9:27">
      <c r="I38" s="16" t="s">
        <v>43</v>
      </c>
      <c r="J38" s="4"/>
      <c r="K38" s="110">
        <f ca="1"/>
        <v>127.68664014760763</v>
      </c>
      <c r="L38" s="45">
        <f ca="1"/>
        <v>219.65579015937914</v>
      </c>
      <c r="M38" s="79">
        <f ca="1"/>
        <v>254.10894894530287</v>
      </c>
    </row>
    <row r="39" spans="9:27">
      <c r="I39" s="16" t="s">
        <v>44</v>
      </c>
      <c r="J39" s="4"/>
      <c r="K39" s="110">
        <f ca="1"/>
        <v>127.73442632401773</v>
      </c>
      <c r="L39" s="45">
        <f ca="1"/>
        <v>219.832996498429</v>
      </c>
      <c r="M39" s="79">
        <f ca="1"/>
        <v>254.25075519810207</v>
      </c>
    </row>
    <row r="40" spans="9:27">
      <c r="I40" s="16" t="s">
        <v>45</v>
      </c>
      <c r="J40" s="4"/>
      <c r="K40" s="110">
        <f ca="1"/>
        <v>127.78116734212483</v>
      </c>
      <c r="L40" s="45">
        <f ca="1"/>
        <v>220.04147878389537</v>
      </c>
      <c r="M40" s="79">
        <f ca="1"/>
        <v>254.41607592815512</v>
      </c>
    </row>
    <row r="41" spans="9:27">
      <c r="I41" s="19" t="s">
        <v>39</v>
      </c>
      <c r="J41" s="4"/>
      <c r="K41" s="110">
        <f ca="1"/>
        <v>127.59784390104259</v>
      </c>
      <c r="L41" s="45">
        <f ca="1"/>
        <v>219.21702465052576</v>
      </c>
      <c r="M41" s="79">
        <f ca="1"/>
        <v>253.75976239861097</v>
      </c>
    </row>
    <row r="42" spans="9:27" ht="15" thickBot="1">
      <c r="I42" s="20" t="s">
        <v>40</v>
      </c>
      <c r="J42" s="18"/>
      <c r="K42" s="111">
        <f ca="1"/>
        <v>127.87571258637726</v>
      </c>
      <c r="L42" s="46">
        <f ca="1"/>
        <v>220.40054551590029</v>
      </c>
      <c r="M42" s="82">
        <f ca="1"/>
        <v>254.69757339754446</v>
      </c>
      <c r="S42" s="74"/>
      <c r="T42" s="74"/>
      <c r="U42" s="74"/>
      <c r="V42" s="74"/>
      <c r="W42" s="74"/>
      <c r="X42" s="74"/>
      <c r="Y42" s="74"/>
      <c r="Z42" s="74"/>
      <c r="AA42" s="74"/>
    </row>
    <row r="43" spans="9:27" s="74" customFormat="1" ht="15" thickBot="1"/>
    <row r="44" spans="9:27" s="74" customFormat="1">
      <c r="I44" s="108" t="s">
        <v>127</v>
      </c>
      <c r="J44" s="109"/>
      <c r="K44" s="83" t="str" cm="1">
        <f t="array" ref="K44:M44">TRANSPOSE(OutputNames)</f>
        <v>R</v>
      </c>
      <c r="L44" s="83" t="str">
        <v>X</v>
      </c>
      <c r="M44" s="84" t="str">
        <v>Z</v>
      </c>
    </row>
    <row r="45" spans="9:27" s="74" customFormat="1">
      <c r="I45" s="15" t="s">
        <v>46</v>
      </c>
      <c r="J45" s="4"/>
      <c r="K45" s="5">
        <f>SigFigs</f>
        <v>1</v>
      </c>
      <c r="L45" s="5"/>
      <c r="M45" s="26"/>
    </row>
    <row r="46" spans="9:27" s="74" customFormat="1">
      <c r="I46" s="15" t="s">
        <v>47</v>
      </c>
      <c r="J46" s="4"/>
      <c r="K46" s="5">
        <f>_xlfn.LET(_xlpm.r, INT(_xlfn.FLOOR.MATH(LOG10(ABS(K28)))-(SigFigs-1)), 0.5*10^_xlpm.r)</f>
        <v>5.0000000000000001E-3</v>
      </c>
      <c r="L46" s="5">
        <f>_xlfn.LET(_xlpm.r, INT(_xlfn.FLOOR.MATH(LOG10(ABS(L28)))-(SigFigs-1)), 0.5*10^_xlpm.r)</f>
        <v>0.05</v>
      </c>
      <c r="M46" s="112">
        <f>_xlfn.LET(_xlpm.r, INT(_xlfn.FLOOR.MATH(LOG10(ABS(M28)))-(SigFigs-1)), 0.5*10^_xlpm.r)</f>
        <v>0.05</v>
      </c>
    </row>
    <row r="47" spans="9:27" s="74" customFormat="1">
      <c r="I47" s="15" t="s">
        <v>48</v>
      </c>
      <c r="J47" s="4"/>
      <c r="K47" s="5" t="str">
        <f ca="1">IF(ABS(K32-K41)&lt;K46, "✓", "×")</f>
        <v>×</v>
      </c>
      <c r="L47" s="5" t="str">
        <f ca="1">IF(ABS(L32-L41)&lt;L46, "✓", "×")</f>
        <v>×</v>
      </c>
      <c r="M47" s="112" t="str">
        <f ca="1">IF(ABS(M32-M41)&lt;M46, "✓", "×")</f>
        <v>×</v>
      </c>
    </row>
    <row r="48" spans="9:27" s="74" customFormat="1" ht="15" thickBot="1">
      <c r="I48" s="80" t="s">
        <v>49</v>
      </c>
      <c r="J48" s="18"/>
      <c r="K48" s="23" t="str">
        <f ca="1">IF(ABS(K33-K42)&lt;K46, "✓", "×")</f>
        <v>×</v>
      </c>
      <c r="L48" s="23" t="str">
        <f ca="1">IF(ABS(L33-L42)&lt;L46, "✓", "×")</f>
        <v>×</v>
      </c>
      <c r="M48" s="117" t="str">
        <f ca="1">IF(ABS(M33-M42)&lt;M46, "✓", "×")</f>
        <v>×</v>
      </c>
    </row>
    <row r="49" spans="2:13" s="74" customFormat="1">
      <c r="I49" s="120"/>
      <c r="K49" s="99"/>
      <c r="L49" s="99"/>
      <c r="M49" s="99"/>
    </row>
    <row r="50" spans="2:13" s="74" customFormat="1">
      <c r="I50" s="120"/>
      <c r="K50" s="99"/>
      <c r="L50" s="99"/>
      <c r="M50" s="99"/>
    </row>
    <row r="51" spans="2:13" s="74" customFormat="1">
      <c r="I51" s="120"/>
      <c r="K51" s="99"/>
      <c r="L51" s="99"/>
      <c r="M51" s="99"/>
    </row>
    <row r="52" spans="2:13" s="74" customFormat="1">
      <c r="I52" s="120"/>
      <c r="K52" s="99"/>
      <c r="L52" s="99"/>
      <c r="M52" s="99"/>
    </row>
    <row r="53" spans="2:13" s="74" customFormat="1">
      <c r="I53" s="120"/>
      <c r="K53" s="99"/>
      <c r="L53" s="99"/>
      <c r="M53" s="99"/>
    </row>
    <row r="54" spans="2:13" s="74" customFormat="1">
      <c r="I54" s="120"/>
      <c r="K54" s="99"/>
      <c r="L54" s="99"/>
      <c r="M54" s="99"/>
    </row>
    <row r="55" spans="2:13" s="74" customFormat="1">
      <c r="I55" s="120"/>
      <c r="K55" s="99"/>
      <c r="L55" s="99"/>
      <c r="M55" s="99"/>
    </row>
    <row r="56" spans="2:13" s="74" customFormat="1">
      <c r="I56" s="120"/>
      <c r="K56" s="99"/>
      <c r="L56" s="99"/>
      <c r="M56" s="99"/>
    </row>
    <row r="57" spans="2:13" s="74" customFormat="1">
      <c r="I57" s="120"/>
      <c r="K57" s="99"/>
      <c r="L57" s="99"/>
      <c r="M57" s="99"/>
    </row>
    <row r="58" spans="2:13" s="74" customFormat="1">
      <c r="I58" s="120"/>
      <c r="K58" s="99"/>
      <c r="L58" s="99"/>
      <c r="M58" s="99"/>
    </row>
    <row r="59" spans="2:13" s="74" customFormat="1">
      <c r="I59" s="120"/>
      <c r="K59" s="99"/>
      <c r="L59" s="99"/>
      <c r="M59" s="99"/>
    </row>
    <row r="60" spans="2:13" s="74" customFormat="1">
      <c r="I60" s="120"/>
      <c r="K60" s="99"/>
      <c r="L60" s="99"/>
      <c r="M60" s="99"/>
    </row>
    <row r="61" spans="2:13" s="74" customFormat="1">
      <c r="L61" s="93"/>
    </row>
    <row r="62" spans="2:13" s="74" customFormat="1">
      <c r="B62" s="37" t="s">
        <v>129</v>
      </c>
      <c r="L62" s="93"/>
    </row>
    <row r="63" spans="2:13" s="74" customFormat="1" hidden="1">
      <c r="C63" s="43" t="s">
        <v>115</v>
      </c>
      <c r="D63" s="43"/>
      <c r="E63" s="43"/>
      <c r="F63" s="43"/>
      <c r="G63" s="43" t="s">
        <v>125</v>
      </c>
      <c r="H63" s="28" t="s">
        <v>122</v>
      </c>
      <c r="I63" s="44"/>
      <c r="J63" s="28" t="s">
        <v>123</v>
      </c>
      <c r="K63" s="118"/>
    </row>
    <row r="64" spans="2:13" s="74" customFormat="1" hidden="1">
      <c r="C64" s="43"/>
      <c r="D64" s="43"/>
      <c r="E64" s="43"/>
      <c r="F64" s="43"/>
      <c r="G64" s="43"/>
      <c r="H64" s="43"/>
      <c r="I64" s="44"/>
      <c r="J64" s="43"/>
      <c r="K64" s="118"/>
    </row>
    <row r="65" spans="3:27" s="74" customFormat="1" hidden="1">
      <c r="C65" s="43" cm="1">
        <f t="array" aca="1" ref="C65:E564" ca="1">MC_SAMPLES(__MEASUREMENT_MODEL,Measurands,MeasurandUncertainty,MeasurandDistributions,CorrelationMatrix,500)</f>
        <v>127.63794469390112</v>
      </c>
      <c r="D65" s="43">
        <f ca="1"/>
        <v>220.6135029652749</v>
      </c>
      <c r="E65" s="43">
        <f ca="1"/>
        <v>254.87597496879286</v>
      </c>
      <c r="F65" s="43"/>
      <c r="G65" s="43" t="s">
        <v>116</v>
      </c>
      <c r="H65" s="118" cm="1">
        <f t="array" ref="H65:I65">EIGENVALUE(K24:L25)</f>
        <v>8.9225079768543547E-2</v>
      </c>
      <c r="I65" s="131">
        <v>3.1203842913999288E-3</v>
      </c>
      <c r="J65" s="119" cm="1">
        <f t="array" ref="J65:K65">EIGENVALUE(L25:M26)</f>
        <v>0.14293782891895326</v>
      </c>
      <c r="K65" s="136">
        <v>4.9157904284005682E-4</v>
      </c>
    </row>
    <row r="66" spans="3:27" s="74" customFormat="1" hidden="1">
      <c r="C66" s="43">
        <f ca="1"/>
        <v>127.71192504577348</v>
      </c>
      <c r="D66" s="43">
        <f ca="1"/>
        <v>219.67674396397217</v>
      </c>
      <c r="E66" s="43">
        <f ca="1"/>
        <v>254.10275015731304</v>
      </c>
      <c r="F66" s="43"/>
      <c r="G66" s="43" t="s">
        <v>117</v>
      </c>
      <c r="H66" s="43">
        <f>_xlfn.CHISQ.INV(Confidence,2)</f>
        <v>5.9914645471079799</v>
      </c>
      <c r="I66" s="43">
        <f>H66</f>
        <v>5.9914645471079799</v>
      </c>
      <c r="J66" s="43">
        <f>I66</f>
        <v>5.9914645471079799</v>
      </c>
      <c r="K66" s="43">
        <f>J66</f>
        <v>5.9914645471079799</v>
      </c>
    </row>
    <row r="67" spans="3:27" s="74" customFormat="1" hidden="1">
      <c r="C67" s="43">
        <f ca="1"/>
        <v>127.81055013424924</v>
      </c>
      <c r="D67" s="43">
        <f ca="1"/>
        <v>219.50232173148706</v>
      </c>
      <c r="E67" s="43">
        <f ca="1"/>
        <v>254.00158655239281</v>
      </c>
      <c r="F67" s="43"/>
      <c r="G67" s="43" t="s">
        <v>136</v>
      </c>
      <c r="H67" s="43">
        <f>SQRT(H65*H66)</f>
        <v>0.73115586720350545</v>
      </c>
      <c r="I67" s="43">
        <f>SQRT(I65*I66)</f>
        <v>0.13673211713154787</v>
      </c>
      <c r="J67" s="43">
        <f>SQRT(J65*J66)</f>
        <v>0.9254225707256627</v>
      </c>
      <c r="K67" s="43">
        <f>SQRT(K65*K66)</f>
        <v>5.4270419265724075E-2</v>
      </c>
      <c r="S67" s="31"/>
      <c r="T67" s="31"/>
      <c r="U67" s="31"/>
      <c r="V67" s="31"/>
      <c r="W67" s="31"/>
      <c r="X67" s="31"/>
      <c r="Y67" s="31"/>
      <c r="Z67" s="31"/>
      <c r="AA67" s="31"/>
    </row>
    <row r="68" spans="3:27" hidden="1">
      <c r="C68" s="28">
        <f ca="1"/>
        <v>127.74903342608913</v>
      </c>
      <c r="D68" s="28">
        <f ca="1"/>
        <v>220.18310507243314</v>
      </c>
      <c r="E68" s="28">
        <f ca="1"/>
        <v>254.55925695334312</v>
      </c>
      <c r="F68" s="28"/>
      <c r="G68" s="43" t="s">
        <v>121</v>
      </c>
      <c r="H68" s="43">
        <f>ATAN2(-INDEX(OutCovariance,1,2), INDEX(OutCovariance,1,1)-H65)</f>
        <v>-1.4266541769097241</v>
      </c>
      <c r="I68" s="43">
        <f>DEGREES(H68)</f>
        <v>-81.741263161637491</v>
      </c>
      <c r="J68" s="43">
        <f>ATAN2(-INDEX(OutCovariance,2,3), INDEX(OutCovariance,2,2)-J65)</f>
        <v>-2.4675670301027082</v>
      </c>
      <c r="K68" s="43">
        <f>DEGREES(J68)</f>
        <v>-141.38117649051614</v>
      </c>
      <c r="N68" s="137"/>
    </row>
    <row r="69" spans="3:27" hidden="1">
      <c r="C69" s="28">
        <f ca="1"/>
        <v>127.70063694397128</v>
      </c>
      <c r="D69" s="28">
        <f ca="1"/>
        <v>220.22011070444893</v>
      </c>
      <c r="E69" s="28">
        <f ca="1"/>
        <v>254.5669849657958</v>
      </c>
      <c r="F69" s="28"/>
      <c r="G69" s="28"/>
      <c r="H69" s="28"/>
      <c r="I69" s="28"/>
      <c r="J69" s="28"/>
      <c r="K69" s="28"/>
      <c r="M69" s="91"/>
    </row>
    <row r="70" spans="3:27" hidden="1">
      <c r="C70" s="28">
        <f ca="1"/>
        <v>127.69436684788666</v>
      </c>
      <c r="D70" s="28">
        <f ca="1"/>
        <v>219.99685761379428</v>
      </c>
      <c r="E70" s="28">
        <f ca="1"/>
        <v>254.37073079390782</v>
      </c>
      <c r="F70" s="28"/>
      <c r="G70" s="28" t="s">
        <v>120</v>
      </c>
      <c r="H70" s="28" t="s">
        <v>118</v>
      </c>
      <c r="I70" s="28" t="s">
        <v>119</v>
      </c>
      <c r="J70" s="28"/>
      <c r="K70" s="28"/>
    </row>
    <row r="71" spans="3:27" hidden="1">
      <c r="C71" s="28">
        <f ca="1"/>
        <v>127.7035625265984</v>
      </c>
      <c r="D71" s="28">
        <f ca="1"/>
        <v>220.0529540515312</v>
      </c>
      <c r="E71" s="28">
        <f ca="1"/>
        <v>254.42386379581245</v>
      </c>
      <c r="F71" s="28"/>
      <c r="G71" s="28">
        <v>0</v>
      </c>
      <c r="H71" s="28">
        <f t="shared" ref="H71:H102" si="0">H$67*COS(H$68)*COS(G71) - I$67*SIN(H$68)*SIN(G71) + K$22</f>
        <v>127.83719573703814</v>
      </c>
      <c r="I71" s="28">
        <f t="shared" ref="I71:I102" si="1">H$67*SIN(H$68)*COS(G71) + I$67*COS(H$68)*SIN(G71) + L$22</f>
        <v>219.12293850129478</v>
      </c>
      <c r="J71" s="28">
        <f t="shared" ref="J71:J102" si="2">J$67*COS(J$68)*COS(G71) - K$67*SIN(J$68)*SIN(G71) + L$22</f>
        <v>219.12346494582332</v>
      </c>
      <c r="K71" s="28">
        <f t="shared" ref="K71:K102" si="3">J$67*SIN(J$68)*COS(G71) + K$67*COS(J$68)*SIN(G71) + M$22</f>
        <v>253.68211211241925</v>
      </c>
      <c r="N71" s="137"/>
    </row>
    <row r="72" spans="3:27" hidden="1">
      <c r="C72" s="28">
        <f ca="1"/>
        <v>127.73267410909558</v>
      </c>
      <c r="D72" s="28">
        <f ca="1"/>
        <v>219.96607235211107</v>
      </c>
      <c r="E72" s="28">
        <f ca="1"/>
        <v>254.36334056045612</v>
      </c>
      <c r="F72" s="28"/>
      <c r="G72" s="28">
        <f t="shared" ref="G72:G103" si="4">G71+0.1</f>
        <v>0.1</v>
      </c>
      <c r="H72" s="28">
        <f t="shared" si="0"/>
        <v>127.85017991797008</v>
      </c>
      <c r="I72" s="28">
        <f t="shared" si="1"/>
        <v>219.12851415103788</v>
      </c>
      <c r="J72" s="28">
        <f t="shared" si="2"/>
        <v>219.13045874039514</v>
      </c>
      <c r="K72" s="28">
        <f t="shared" si="3"/>
        <v>253.68076448750506</v>
      </c>
      <c r="M72" s="87"/>
    </row>
    <row r="73" spans="3:27" hidden="1">
      <c r="C73" s="28">
        <f ca="1"/>
        <v>127.72179098350099</v>
      </c>
      <c r="D73" s="28">
        <f ca="1"/>
        <v>219.96867146620986</v>
      </c>
      <c r="E73" s="28">
        <f ca="1"/>
        <v>254.36012328712707</v>
      </c>
      <c r="F73" s="28"/>
      <c r="G73" s="28">
        <f t="shared" si="4"/>
        <v>0.2</v>
      </c>
      <c r="H73" s="28">
        <f t="shared" si="0"/>
        <v>127.86198498209217</v>
      </c>
      <c r="I73" s="28">
        <f t="shared" si="1"/>
        <v>219.14126379707639</v>
      </c>
      <c r="J73" s="28">
        <f t="shared" si="2"/>
        <v>219.14460710156834</v>
      </c>
      <c r="K73" s="28">
        <f t="shared" si="3"/>
        <v>253.68520141432506</v>
      </c>
    </row>
    <row r="74" spans="3:27" hidden="1">
      <c r="C74" s="28">
        <f ca="1"/>
        <v>127.65860453299055</v>
      </c>
      <c r="D74" s="28">
        <f ca="1"/>
        <v>220.02784760432689</v>
      </c>
      <c r="E74" s="28">
        <f ca="1"/>
        <v>254.37958454385324</v>
      </c>
      <c r="F74" s="28"/>
      <c r="G74" s="28">
        <f t="shared" si="4"/>
        <v>0.30000000000000004</v>
      </c>
      <c r="H74" s="28">
        <f t="shared" si="0"/>
        <v>127.87249297710594</v>
      </c>
      <c r="I74" s="28">
        <f t="shared" si="1"/>
        <v>219.16106004916156</v>
      </c>
      <c r="J74" s="28">
        <f t="shared" si="2"/>
        <v>219.16576866359483</v>
      </c>
      <c r="K74" s="28">
        <f t="shared" si="3"/>
        <v>253.69537856057309</v>
      </c>
    </row>
    <row r="75" spans="3:27" hidden="1">
      <c r="C75" s="28">
        <f ca="1"/>
        <v>127.69638315779501</v>
      </c>
      <c r="D75" s="28">
        <f ca="1"/>
        <v>220.34915539954068</v>
      </c>
      <c r="E75" s="28">
        <f ca="1"/>
        <v>254.67649392292435</v>
      </c>
      <c r="F75" s="28"/>
      <c r="G75" s="28">
        <f t="shared" si="4"/>
        <v>0.4</v>
      </c>
      <c r="H75" s="28">
        <f t="shared" si="0"/>
        <v>127.8815989105987</v>
      </c>
      <c r="I75" s="28">
        <f t="shared" si="1"/>
        <v>219.18770510968633</v>
      </c>
      <c r="J75" s="28">
        <f t="shared" si="2"/>
        <v>219.19373198714197</v>
      </c>
      <c r="K75" s="28">
        <f t="shared" si="3"/>
        <v>253.71119423956796</v>
      </c>
    </row>
    <row r="76" spans="3:27" hidden="1">
      <c r="C76" s="28">
        <f ca="1"/>
        <v>127.76060320486503</v>
      </c>
      <c r="D76" s="28">
        <f ca="1"/>
        <v>220.0195952503251</v>
      </c>
      <c r="E76" s="28">
        <f ca="1"/>
        <v>254.42365068009667</v>
      </c>
      <c r="F76" s="28"/>
      <c r="G76" s="28">
        <f t="shared" si="4"/>
        <v>0.5</v>
      </c>
      <c r="H76" s="28">
        <f t="shared" si="0"/>
        <v>127.889211799093</v>
      </c>
      <c r="I76" s="28">
        <f t="shared" si="1"/>
        <v>219.22093275001362</v>
      </c>
      <c r="J76" s="28">
        <f t="shared" si="2"/>
        <v>219.22821767192434</v>
      </c>
      <c r="K76" s="28">
        <f t="shared" si="3"/>
        <v>253.73249042627313</v>
      </c>
    </row>
    <row r="77" spans="3:27" hidden="1">
      <c r="C77" s="28">
        <f ca="1"/>
        <v>127.83596023722488</v>
      </c>
      <c r="D77" s="28">
        <f ca="1"/>
        <v>220.00350754659533</v>
      </c>
      <c r="E77" s="28">
        <f ca="1"/>
        <v>254.44759001133841</v>
      </c>
      <c r="F77" s="28"/>
      <c r="G77" s="28">
        <f t="shared" si="4"/>
        <v>0.6</v>
      </c>
      <c r="H77" s="28">
        <f t="shared" si="0"/>
        <v>127.89525557712351</v>
      </c>
      <c r="I77" s="28">
        <f t="shared" si="1"/>
        <v>219.26041097054488</v>
      </c>
      <c r="J77" s="28">
        <f t="shared" si="2"/>
        <v>219.26888114837899</v>
      </c>
      <c r="K77" s="28">
        <f t="shared" si="3"/>
        <v>253.75905433623063</v>
      </c>
    </row>
    <row r="78" spans="3:27" hidden="1">
      <c r="C78" s="28">
        <f ca="1"/>
        <v>127.68934463607333</v>
      </c>
      <c r="D78" s="28">
        <f ca="1"/>
        <v>220.08088136513703</v>
      </c>
      <c r="E78" s="28">
        <f ca="1"/>
        <v>254.44088326376607</v>
      </c>
      <c r="F78" s="28"/>
      <c r="G78" s="28">
        <f t="shared" si="4"/>
        <v>0.7</v>
      </c>
      <c r="H78" s="28">
        <f t="shared" si="0"/>
        <v>127.89966985725793</v>
      </c>
      <c r="I78" s="28">
        <f t="shared" si="1"/>
        <v>219.30574531795031</v>
      </c>
      <c r="J78" s="28">
        <f t="shared" si="2"/>
        <v>219.31531612049079</v>
      </c>
      <c r="K78" s="28">
        <f t="shared" si="3"/>
        <v>253.79062055163303</v>
      </c>
    </row>
    <row r="79" spans="3:27" hidden="1">
      <c r="C79" s="28">
        <f ca="1"/>
        <v>127.66721928551624</v>
      </c>
      <c r="D79" s="28">
        <f ca="1"/>
        <v>219.70478592392482</v>
      </c>
      <c r="E79" s="28">
        <f ca="1"/>
        <v>254.10452935351964</v>
      </c>
      <c r="F79" s="28"/>
      <c r="G79" s="28">
        <f t="shared" si="4"/>
        <v>0.79999999999999993</v>
      </c>
      <c r="H79" s="28">
        <f t="shared" si="0"/>
        <v>127.90241053346836</v>
      </c>
      <c r="I79" s="28">
        <f t="shared" si="1"/>
        <v>219.35648282641623</v>
      </c>
      <c r="J79" s="28">
        <f t="shared" si="2"/>
        <v>219.36705862536775</v>
      </c>
      <c r="K79" s="28">
        <f t="shared" si="3"/>
        <v>253.82687367329044</v>
      </c>
    </row>
    <row r="80" spans="3:27" hidden="1">
      <c r="C80" s="28">
        <f ca="1"/>
        <v>127.79466525748778</v>
      </c>
      <c r="D80" s="28">
        <f ca="1"/>
        <v>219.26188500280901</v>
      </c>
      <c r="E80" s="28">
        <f ca="1"/>
        <v>253.78583625422911</v>
      </c>
      <c r="F80" s="28"/>
      <c r="G80" s="28">
        <f t="shared" si="4"/>
        <v>0.89999999999999991</v>
      </c>
      <c r="H80" s="28">
        <f t="shared" si="0"/>
        <v>127.90345022182402</v>
      </c>
      <c r="I80" s="28">
        <f t="shared" si="1"/>
        <v>219.41211654352958</v>
      </c>
      <c r="J80" s="28">
        <f t="shared" si="2"/>
        <v>219.42359166900494</v>
      </c>
      <c r="K80" s="28">
        <f t="shared" si="3"/>
        <v>253.86745147199488</v>
      </c>
    </row>
    <row r="81" spans="3:11" hidden="1">
      <c r="C81" s="28">
        <f ca="1"/>
        <v>127.91051514287756</v>
      </c>
      <c r="D81" s="28">
        <f ca="1"/>
        <v>219.78823859629051</v>
      </c>
      <c r="E81" s="28">
        <f ca="1"/>
        <v>254.29897701205218</v>
      </c>
      <c r="F81" s="28"/>
      <c r="G81" s="28">
        <f t="shared" si="4"/>
        <v>0.99999999999999989</v>
      </c>
      <c r="H81" s="28">
        <f t="shared" si="0"/>
        <v>127.90277853410254</v>
      </c>
      <c r="I81" s="28">
        <f t="shared" si="1"/>
        <v>219.47209059557903</v>
      </c>
      <c r="J81" s="28">
        <f t="shared" si="2"/>
        <v>219.48435039191764</v>
      </c>
      <c r="K81" s="28">
        <f t="shared" si="3"/>
        <v>253.91194850779502</v>
      </c>
    </row>
    <row r="82" spans="3:11" hidden="1">
      <c r="C82" s="28">
        <f ca="1"/>
        <v>127.63988722129777</v>
      </c>
      <c r="D82" s="28">
        <f ca="1"/>
        <v>220.39640955509614</v>
      </c>
      <c r="E82" s="28">
        <f ca="1"/>
        <v>254.68906170984903</v>
      </c>
      <c r="F82" s="28"/>
      <c r="G82" s="28">
        <f t="shared" si="4"/>
        <v>1.0999999999999999</v>
      </c>
      <c r="H82" s="28">
        <f t="shared" si="0"/>
        <v>127.90040218158562</v>
      </c>
      <c r="I82" s="28">
        <f t="shared" si="1"/>
        <v>219.53580574166133</v>
      </c>
      <c r="J82" s="28">
        <f t="shared" si="2"/>
        <v>219.54872771303073</v>
      </c>
      <c r="K82" s="28">
        <f t="shared" si="3"/>
        <v>253.95992018101788</v>
      </c>
    </row>
    <row r="83" spans="3:11" hidden="1">
      <c r="C83" s="28">
        <f ca="1"/>
        <v>127.9801914137323</v>
      </c>
      <c r="D83" s="28">
        <f ca="1"/>
        <v>219.1892107934564</v>
      </c>
      <c r="E83" s="28">
        <f ca="1"/>
        <v>253.81654698335532</v>
      </c>
      <c r="F83" s="28"/>
      <c r="G83" s="28">
        <f t="shared" si="4"/>
        <v>1.2</v>
      </c>
      <c r="H83" s="28">
        <f t="shared" si="0"/>
        <v>127.89634490800209</v>
      </c>
      <c r="I83" s="28">
        <f t="shared" si="1"/>
        <v>219.60262536109821</v>
      </c>
      <c r="J83" s="28">
        <f t="shared" si="2"/>
        <v>219.61608039543191</v>
      </c>
      <c r="K83" s="28">
        <f t="shared" si="3"/>
        <v>254.0108871745619</v>
      </c>
    </row>
    <row r="84" spans="3:11" hidden="1">
      <c r="C84" s="28">
        <f ca="1"/>
        <v>127.69319739751241</v>
      </c>
      <c r="D84" s="28">
        <f ca="1"/>
        <v>220.23781719932919</v>
      </c>
      <c r="E84" s="28">
        <f ca="1"/>
        <v>254.57857094878432</v>
      </c>
      <c r="F84" s="28"/>
      <c r="G84" s="28">
        <f t="shared" si="4"/>
        <v>1.3</v>
      </c>
      <c r="H84" s="28">
        <f t="shared" si="0"/>
        <v>127.89064725228842</v>
      </c>
      <c r="I84" s="28">
        <f t="shared" si="1"/>
        <v>219.67188181433991</v>
      </c>
      <c r="J84" s="28">
        <f t="shared" si="2"/>
        <v>219.68573547338249</v>
      </c>
      <c r="K84" s="28">
        <f t="shared" si="3"/>
        <v>254.06434024307509</v>
      </c>
    </row>
    <row r="85" spans="3:11" hidden="1">
      <c r="C85" s="28">
        <f ca="1"/>
        <v>127.70557169868309</v>
      </c>
      <c r="D85" s="28">
        <f ca="1"/>
        <v>219.83023304924561</v>
      </c>
      <c r="E85" s="28">
        <f ca="1"/>
        <v>254.23226468206809</v>
      </c>
      <c r="F85" s="28"/>
      <c r="G85" s="28">
        <f t="shared" si="4"/>
        <v>1.4000000000000001</v>
      </c>
      <c r="H85" s="28">
        <f t="shared" si="0"/>
        <v>127.88336614353713</v>
      </c>
      <c r="I85" s="28">
        <f t="shared" si="1"/>
        <v>219.7428831137988</v>
      </c>
      <c r="J85" s="28">
        <f t="shared" si="2"/>
        <v>219.7569969763685</v>
      </c>
      <c r="K85" s="28">
        <f t="shared" si="3"/>
        <v>254.11974530116609</v>
      </c>
    </row>
    <row r="86" spans="3:11" hidden="1">
      <c r="C86" s="28">
        <f ca="1"/>
        <v>127.73228600016229</v>
      </c>
      <c r="D86" s="28">
        <f ca="1"/>
        <v>220.13855124410176</v>
      </c>
      <c r="E86" s="28">
        <f ca="1"/>
        <v>254.51231528293334</v>
      </c>
      <c r="F86" s="28"/>
      <c r="G86" s="28">
        <f t="shared" si="4"/>
        <v>1.5000000000000002</v>
      </c>
      <c r="H86" s="28">
        <f t="shared" si="0"/>
        <v>127.87457433218003</v>
      </c>
      <c r="I86" s="28">
        <f t="shared" si="1"/>
        <v>219.81491983796053</v>
      </c>
      <c r="J86" s="28">
        <f t="shared" si="2"/>
        <v>219.82915288300802</v>
      </c>
      <c r="K86" s="28">
        <f t="shared" si="3"/>
        <v>254.17654875980892</v>
      </c>
    </row>
    <row r="87" spans="3:11" hidden="1">
      <c r="C87" s="28">
        <f ca="1"/>
        <v>127.88465899478074</v>
      </c>
      <c r="D87" s="28">
        <f ca="1"/>
        <v>219.58199515131068</v>
      </c>
      <c r="E87" s="28">
        <f ca="1"/>
        <v>254.10773030516324</v>
      </c>
      <c r="F87" s="28"/>
      <c r="G87" s="28">
        <f t="shared" si="4"/>
        <v>1.6000000000000003</v>
      </c>
      <c r="H87" s="28">
        <f t="shared" si="0"/>
        <v>127.86435966309001</v>
      </c>
      <c r="I87" s="28">
        <f t="shared" si="1"/>
        <v>219.88727221968952</v>
      </c>
      <c r="J87" s="28">
        <f t="shared" si="2"/>
        <v>219.90148223533345</v>
      </c>
      <c r="K87" s="28">
        <f t="shared" si="3"/>
        <v>254.23418305762158</v>
      </c>
    </row>
    <row r="88" spans="3:11" hidden="1">
      <c r="C88" s="28">
        <f ca="1"/>
        <v>127.6202407979934</v>
      </c>
      <c r="D88" s="28">
        <f ca="1"/>
        <v>219.74976625376004</v>
      </c>
      <c r="E88" s="28">
        <f ca="1"/>
        <v>254.11982533820537</v>
      </c>
      <c r="F88" s="28"/>
      <c r="G88" s="28">
        <f t="shared" si="4"/>
        <v>1.7000000000000004</v>
      </c>
      <c r="H88" s="28">
        <f t="shared" si="0"/>
        <v>127.85282419786412</v>
      </c>
      <c r="I88" s="28">
        <f t="shared" si="1"/>
        <v>219.95921733790399</v>
      </c>
      <c r="J88" s="28">
        <f t="shared" si="2"/>
        <v>219.9732623423653</v>
      </c>
      <c r="K88" s="28">
        <f t="shared" si="3"/>
        <v>254.29207233175163</v>
      </c>
    </row>
    <row r="89" spans="3:11" hidden="1">
      <c r="C89" s="28">
        <f ca="1"/>
        <v>127.71306982695329</v>
      </c>
      <c r="D89" s="28">
        <f ca="1"/>
        <v>219.46940102069348</v>
      </c>
      <c r="E89" s="28">
        <f ca="1"/>
        <v>253.9240953296993</v>
      </c>
      <c r="F89" s="28"/>
      <c r="G89" s="28">
        <f t="shared" si="4"/>
        <v>1.8000000000000005</v>
      </c>
      <c r="H89" s="28">
        <f t="shared" si="0"/>
        <v>127.84008319505777</v>
      </c>
      <c r="I89" s="28">
        <f t="shared" si="1"/>
        <v>220.0300363407647</v>
      </c>
      <c r="J89" s="28">
        <f t="shared" si="2"/>
        <v>220.04377600100145</v>
      </c>
      <c r="K89" s="28">
        <f t="shared" si="3"/>
        <v>254.34963817170768</v>
      </c>
    </row>
    <row r="90" spans="3:11" hidden="1">
      <c r="C90" s="28">
        <f ca="1"/>
        <v>127.8282351645866</v>
      </c>
      <c r="D90" s="28">
        <f ca="1"/>
        <v>219.42447275438144</v>
      </c>
      <c r="E90" s="28">
        <f ca="1"/>
        <v>253.94321599292849</v>
      </c>
      <c r="F90" s="28"/>
      <c r="G90" s="28">
        <f t="shared" si="4"/>
        <v>1.9000000000000006</v>
      </c>
      <c r="H90" s="28">
        <f t="shared" si="0"/>
        <v>127.82626395855938</v>
      </c>
      <c r="I90" s="28">
        <f t="shared" si="1"/>
        <v>220.09902162820464</v>
      </c>
      <c r="J90" s="28">
        <f t="shared" si="2"/>
        <v>220.11231866207348</v>
      </c>
      <c r="K90" s="28">
        <f t="shared" si="3"/>
        <v>254.40630539864557</v>
      </c>
    </row>
    <row r="91" spans="3:11" hidden="1">
      <c r="C91" s="28">
        <f ca="1"/>
        <v>127.87231036881592</v>
      </c>
      <c r="D91" s="28">
        <f ca="1"/>
        <v>219.51380330736401</v>
      </c>
      <c r="E91" s="28">
        <f ca="1"/>
        <v>254.04259013307765</v>
      </c>
      <c r="F91" s="28"/>
      <c r="G91" s="28">
        <f t="shared" si="4"/>
        <v>2.0000000000000004</v>
      </c>
      <c r="H91" s="28">
        <f t="shared" si="0"/>
        <v>127.81150456561201</v>
      </c>
      <c r="I91" s="28">
        <f t="shared" si="1"/>
        <v>220.16548392203529</v>
      </c>
      <c r="J91" s="28">
        <f t="shared" si="2"/>
        <v>220.17820546996921</v>
      </c>
      <c r="K91" s="28">
        <f t="shared" si="3"/>
        <v>254.46150781236545</v>
      </c>
    </row>
    <row r="92" spans="3:11" hidden="1">
      <c r="C92" s="28">
        <f ca="1"/>
        <v>127.74046975387427</v>
      </c>
      <c r="D92" s="28">
        <f ca="1"/>
        <v>220.21957856771198</v>
      </c>
      <c r="E92" s="28">
        <f ca="1"/>
        <v>254.58650867137703</v>
      </c>
      <c r="F92" s="28"/>
      <c r="G92" s="28">
        <f t="shared" si="4"/>
        <v>2.1000000000000005</v>
      </c>
      <c r="H92" s="28">
        <f t="shared" si="0"/>
        <v>127.79595248719119</v>
      </c>
      <c r="I92" s="28">
        <f t="shared" si="1"/>
        <v>220.22875915298616</v>
      </c>
      <c r="J92" s="28">
        <f t="shared" si="2"/>
        <v>220.2407781054834</v>
      </c>
      <c r="K92" s="28">
        <f t="shared" si="3"/>
        <v>254.51469384859695</v>
      </c>
    </row>
    <row r="93" spans="3:11" hidden="1">
      <c r="C93" s="28">
        <f ca="1"/>
        <v>127.76553570179162</v>
      </c>
      <c r="D93" s="28">
        <f ca="1"/>
        <v>219.30380541097705</v>
      </c>
      <c r="E93" s="28">
        <f ca="1"/>
        <v>253.80738992571014</v>
      </c>
      <c r="F93" s="28"/>
      <c r="G93" s="28">
        <f t="shared" si="4"/>
        <v>2.2000000000000006</v>
      </c>
      <c r="H93" s="28">
        <f t="shared" si="0"/>
        <v>127.77976311452366</v>
      </c>
      <c r="I93" s="28">
        <f t="shared" si="1"/>
        <v>220.28821509586564</v>
      </c>
      <c r="J93" s="28">
        <f t="shared" si="2"/>
        <v>220.29941136352576</v>
      </c>
      <c r="K93" s="28">
        <f t="shared" si="3"/>
        <v>254.56533209004698</v>
      </c>
    </row>
    <row r="94" spans="3:11" hidden="1">
      <c r="C94" s="28">
        <f ca="1"/>
        <v>127.66600342959167</v>
      </c>
      <c r="D94" s="28">
        <f ca="1"/>
        <v>220.22062914190928</v>
      </c>
      <c r="E94" s="28">
        <f ca="1"/>
        <v>254.5500617390278</v>
      </c>
      <c r="F94" s="28"/>
      <c r="G94" s="28">
        <f t="shared" si="4"/>
        <v>2.3000000000000007</v>
      </c>
      <c r="H94" s="28">
        <f t="shared" si="0"/>
        <v>127.76309820646961</v>
      </c>
      <c r="I94" s="28">
        <f t="shared" si="1"/>
        <v>220.34325768654594</v>
      </c>
      <c r="J94" s="28">
        <f t="shared" si="2"/>
        <v>220.35351939996349</v>
      </c>
      <c r="K94" s="28">
        <f t="shared" si="3"/>
        <v>254.61291657614578</v>
      </c>
    </row>
    <row r="95" spans="3:11" hidden="1">
      <c r="C95" s="28">
        <f ca="1"/>
        <v>127.71295520498785</v>
      </c>
      <c r="D95" s="28">
        <f ca="1"/>
        <v>220.33839476705856</v>
      </c>
      <c r="E95" s="28">
        <f ca="1"/>
        <v>254.67549378712388</v>
      </c>
      <c r="F95" s="28"/>
      <c r="G95" s="28">
        <f t="shared" si="4"/>
        <v>2.4000000000000008</v>
      </c>
      <c r="H95" s="28">
        <f t="shared" si="0"/>
        <v>127.74612427328165</v>
      </c>
      <c r="I95" s="28">
        <f t="shared" si="1"/>
        <v>220.39333695765569</v>
      </c>
      <c r="J95" s="28">
        <f t="shared" si="2"/>
        <v>220.40256158518227</v>
      </c>
      <c r="K95" s="28">
        <f t="shared" si="3"/>
        <v>254.65697185843754</v>
      </c>
    </row>
    <row r="96" spans="3:11" hidden="1">
      <c r="C96" s="28">
        <f ca="1"/>
        <v>127.66620269452561</v>
      </c>
      <c r="D96" s="28">
        <f ca="1"/>
        <v>220.05000016962211</v>
      </c>
      <c r="E96" s="28">
        <f ca="1"/>
        <v>254.40255872355212</v>
      </c>
      <c r="F96" s="28"/>
      <c r="G96" s="28">
        <f t="shared" si="4"/>
        <v>2.5000000000000009</v>
      </c>
      <c r="H96" s="28">
        <f t="shared" si="0"/>
        <v>127.72901091288935</v>
      </c>
      <c r="I96" s="28">
        <f t="shared" si="1"/>
        <v>220.43795253367196</v>
      </c>
      <c r="J96" s="28">
        <f t="shared" si="2"/>
        <v>220.4460479058786</v>
      </c>
      <c r="K96" s="28">
        <f t="shared" si="3"/>
        <v>254.69705775110438</v>
      </c>
    </row>
    <row r="97" spans="3:11" hidden="1">
      <c r="C97" s="28">
        <f ca="1"/>
        <v>127.69337948916055</v>
      </c>
      <c r="D97" s="28">
        <f ca="1"/>
        <v>220.0162596992285</v>
      </c>
      <c r="E97" s="28">
        <f ca="1"/>
        <v>254.38701558334523</v>
      </c>
      <c r="F97" s="28"/>
      <c r="G97" s="28">
        <f t="shared" si="4"/>
        <v>2.600000000000001</v>
      </c>
      <c r="H97" s="28">
        <f t="shared" si="0"/>
        <v>127.71192911633283</v>
      </c>
      <c r="I97" s="28">
        <f t="shared" si="1"/>
        <v>220.47665863050713</v>
      </c>
      <c r="J97" s="28">
        <f t="shared" si="2"/>
        <v>220.48354386111069</v>
      </c>
      <c r="K97" s="28">
        <f t="shared" si="3"/>
        <v>254.7327737291574</v>
      </c>
    </row>
    <row r="98" spans="3:11" hidden="1">
      <c r="C98" s="28">
        <f ca="1"/>
        <v>127.70522828963695</v>
      </c>
      <c r="D98" s="28">
        <f ca="1"/>
        <v>219.5937107144446</v>
      </c>
      <c r="E98" s="28">
        <f ca="1"/>
        <v>254.02760306283147</v>
      </c>
      <c r="F98" s="28"/>
      <c r="G98" s="28">
        <f t="shared" si="4"/>
        <v>2.7000000000000011</v>
      </c>
      <c r="H98" s="28">
        <f t="shared" si="0"/>
        <v>127.69504955927677</v>
      </c>
      <c r="I98" s="28">
        <f t="shared" si="1"/>
        <v>220.50906850963617</v>
      </c>
      <c r="J98" s="28">
        <f t="shared" si="2"/>
        <v>220.51467480368842</v>
      </c>
      <c r="K98" s="28">
        <f t="shared" si="3"/>
        <v>254.76376293035003</v>
      </c>
    </row>
    <row r="99" spans="3:11" hidden="1">
      <c r="C99" s="28">
        <f ca="1"/>
        <v>127.72923599020162</v>
      </c>
      <c r="D99" s="28">
        <f ca="1"/>
        <v>219.74832392922448</v>
      </c>
      <c r="E99" s="28">
        <f ca="1"/>
        <v>254.17333376328835</v>
      </c>
      <c r="F99" s="28"/>
      <c r="G99" s="28">
        <f t="shared" si="4"/>
        <v>2.8000000000000012</v>
      </c>
      <c r="H99" s="28">
        <f t="shared" si="0"/>
        <v>127.67854089667566</v>
      </c>
      <c r="I99" s="28">
        <f t="shared" si="1"/>
        <v>220.53485834226009</v>
      </c>
      <c r="J99" s="28">
        <f t="shared" si="2"/>
        <v>220.5391296835241</v>
      </c>
      <c r="K99" s="28">
        <f t="shared" si="3"/>
        <v>254.78971572082759</v>
      </c>
    </row>
    <row r="100" spans="3:11" hidden="1">
      <c r="C100" s="28">
        <f ca="1"/>
        <v>127.66293593207187</v>
      </c>
      <c r="D100" s="28">
        <f ca="1"/>
        <v>219.96981485461075</v>
      </c>
      <c r="E100" s="28">
        <f ca="1"/>
        <v>254.3315644153671</v>
      </c>
      <c r="F100" s="28"/>
      <c r="G100" s="28">
        <f t="shared" si="4"/>
        <v>2.9000000000000012</v>
      </c>
      <c r="H100" s="28">
        <f t="shared" si="0"/>
        <v>127.66256807762916</v>
      </c>
      <c r="I100" s="28">
        <f t="shared" si="1"/>
        <v>220.55377044489634</v>
      </c>
      <c r="J100" s="28">
        <f t="shared" si="2"/>
        <v>220.55666415554205</v>
      </c>
      <c r="K100" s="28">
        <f t="shared" si="3"/>
        <v>254.81037278888653</v>
      </c>
    </row>
    <row r="101" spans="3:11" hidden="1">
      <c r="C101" s="28">
        <f ca="1"/>
        <v>127.73445211337452</v>
      </c>
      <c r="D101" s="28">
        <f ca="1"/>
        <v>219.8650394115127</v>
      </c>
      <c r="E101" s="28">
        <f ca="1"/>
        <v>254.27686841734149</v>
      </c>
      <c r="F101" s="28"/>
      <c r="G101" s="28">
        <f t="shared" si="4"/>
        <v>3.0000000000000013</v>
      </c>
      <c r="H101" s="28">
        <f t="shared" si="0"/>
        <v>127.64729069726528</v>
      </c>
      <c r="I101" s="28">
        <f t="shared" si="1"/>
        <v>220.56561585406683</v>
      </c>
      <c r="J101" s="28">
        <f t="shared" si="2"/>
        <v>220.56710302109403</v>
      </c>
      <c r="K101" s="28">
        <f t="shared" si="3"/>
        <v>254.82552773593108</v>
      </c>
    </row>
    <row r="102" spans="3:11" hidden="1">
      <c r="C102" s="28">
        <f ca="1"/>
        <v>127.71276283082547</v>
      </c>
      <c r="D102" s="28">
        <f ca="1"/>
        <v>219.94424853508207</v>
      </c>
      <c r="E102" s="28">
        <f ca="1"/>
        <v>254.33446925956503</v>
      </c>
      <c r="F102" s="28"/>
      <c r="G102" s="28">
        <f t="shared" si="4"/>
        <v>3.1000000000000014</v>
      </c>
      <c r="H102" s="28">
        <f t="shared" si="0"/>
        <v>127.63286140211856</v>
      </c>
      <c r="I102" s="28">
        <f t="shared" si="1"/>
        <v>220.57027621435873</v>
      </c>
      <c r="J102" s="28">
        <f t="shared" si="2"/>
        <v>220.57034197848606</v>
      </c>
      <c r="K102" s="28">
        <f t="shared" si="3"/>
        <v>254.83502913873997</v>
      </c>
    </row>
    <row r="103" spans="3:11" hidden="1">
      <c r="C103" s="28">
        <f ca="1"/>
        <v>127.65561117789127</v>
      </c>
      <c r="D103" s="28">
        <f ca="1"/>
        <v>219.88573365734902</v>
      </c>
      <c r="E103" s="28">
        <f ca="1"/>
        <v>254.25516893709673</v>
      </c>
      <c r="F103" s="28"/>
      <c r="G103" s="28">
        <f t="shared" si="4"/>
        <v>3.2000000000000015</v>
      </c>
      <c r="H103" s="28">
        <f t="shared" ref="H103:H134" si="5">H$67*COS(H$68)*COS(G103) - I$67*SIN(H$68)*SIN(G103) + K$22</f>
        <v>127.61942436493645</v>
      </c>
      <c r="I103" s="28">
        <f t="shared" ref="I103:I134" si="6">H$67*SIN(H$68)*COS(G103) + I$67*COS(H$68)*SIN(G103) + L$22</f>
        <v>220.5677049609925</v>
      </c>
      <c r="J103" s="28">
        <f t="shared" ref="J103:J134" si="7">J$67*COS(J$68)*COS(G103) - K$67*SIN(J$68)*SIN(G103) + L$22</f>
        <v>220.56634866512658</v>
      </c>
      <c r="K103" s="28">
        <f t="shared" ref="K103:K134" si="8">J$67*SIN(J$68)*COS(G103) + K$67*COS(J$68)*SIN(G103) + M$22</f>
        <v>254.83878206243705</v>
      </c>
    </row>
    <row r="104" spans="3:11" hidden="1">
      <c r="C104" s="28">
        <f ca="1"/>
        <v>127.6803335568995</v>
      </c>
      <c r="D104" s="28">
        <f ca="1"/>
        <v>220.10054435106093</v>
      </c>
      <c r="E104" s="28">
        <f ca="1"/>
        <v>254.45336940357944</v>
      </c>
      <c r="F104" s="28"/>
      <c r="G104" s="28">
        <f t="shared" ref="G104:G134" si="9">G103+0.1</f>
        <v>3.3000000000000016</v>
      </c>
      <c r="H104" s="28">
        <f t="shared" si="5"/>
        <v>127.60711384415275</v>
      </c>
      <c r="I104" s="28">
        <f t="shared" si="6"/>
        <v>220.55792778508186</v>
      </c>
      <c r="J104" s="28">
        <f t="shared" si="7"/>
        <v>220.55516298088261</v>
      </c>
      <c r="K104" s="28">
        <f t="shared" si="8"/>
        <v>254.8367490090493</v>
      </c>
    </row>
    <row r="105" spans="3:11" hidden="1">
      <c r="C105" s="28">
        <f ca="1"/>
        <v>127.76260353150236</v>
      </c>
      <c r="D105" s="28">
        <f ca="1"/>
        <v>219.92108915117575</v>
      </c>
      <c r="E105" s="28">
        <f ca="1"/>
        <v>254.3394745504269</v>
      </c>
      <c r="F105" s="28"/>
      <c r="G105" s="28">
        <f t="shared" si="9"/>
        <v>3.4000000000000017</v>
      </c>
      <c r="H105" s="28">
        <f t="shared" si="5"/>
        <v>127.59605284242184</v>
      </c>
      <c r="I105" s="28">
        <f t="shared" si="6"/>
        <v>220.54104237693659</v>
      </c>
      <c r="J105" s="28">
        <f t="shared" si="7"/>
        <v>220.53689668941365</v>
      </c>
      <c r="K105" s="28">
        <f t="shared" si="8"/>
        <v>254.82895029217414</v>
      </c>
    </row>
    <row r="106" spans="3:11" hidden="1">
      <c r="C106" s="28">
        <f ca="1"/>
        <v>127.82281297362221</v>
      </c>
      <c r="D106" s="28">
        <f ca="1"/>
        <v>219.68695999756795</v>
      </c>
      <c r="E106" s="28">
        <f ca="1"/>
        <v>254.16733053140922</v>
      </c>
      <c r="F106" s="28"/>
      <c r="G106" s="28">
        <f t="shared" si="9"/>
        <v>3.5000000000000018</v>
      </c>
      <c r="H106" s="28">
        <f t="shared" si="5"/>
        <v>127.58635187761671</v>
      </c>
      <c r="I106" s="28">
        <f t="shared" si="6"/>
        <v>220.51721744997329</v>
      </c>
      <c r="J106" s="28">
        <f t="shared" si="7"/>
        <v>220.51173230146603</v>
      </c>
      <c r="K106" s="28">
        <f t="shared" si="8"/>
        <v>254.81546383401266</v>
      </c>
    </row>
    <row r="107" spans="3:11" hidden="1">
      <c r="C107" s="28">
        <f ca="1"/>
        <v>127.7153060564123</v>
      </c>
      <c r="D107" s="28">
        <f ca="1"/>
        <v>219.34914320110261</v>
      </c>
      <c r="E107" s="28">
        <f ca="1"/>
        <v>253.82128757088299</v>
      </c>
      <c r="F107" s="28"/>
      <c r="G107" s="28">
        <f t="shared" si="9"/>
        <v>3.6000000000000019</v>
      </c>
      <c r="H107" s="28">
        <f t="shared" si="5"/>
        <v>127.578107878571</v>
      </c>
      <c r="I107" s="28">
        <f t="shared" si="6"/>
        <v>220.48669105498672</v>
      </c>
      <c r="J107" s="28">
        <f t="shared" si="7"/>
        <v>220.47992125128584</v>
      </c>
      <c r="K107" s="28">
        <f t="shared" si="8"/>
        <v>254.79642438679676</v>
      </c>
    </row>
    <row r="108" spans="3:11" hidden="1">
      <c r="C108" s="28">
        <f ca="1"/>
        <v>127.92238969783949</v>
      </c>
      <c r="D108" s="28">
        <f ca="1"/>
        <v>219.57910126624643</v>
      </c>
      <c r="E108" s="28">
        <f ca="1"/>
        <v>254.12422060657346</v>
      </c>
      <c r="F108" s="28"/>
      <c r="G108" s="28">
        <f t="shared" si="9"/>
        <v>3.700000000000002</v>
      </c>
      <c r="H108" s="28">
        <f t="shared" si="5"/>
        <v>127.57140321659806</v>
      </c>
      <c r="I108" s="28">
        <f t="shared" si="6"/>
        <v>220.44976820162489</v>
      </c>
      <c r="J108" s="28">
        <f t="shared" si="7"/>
        <v>220.44178138437121</v>
      </c>
      <c r="K108" s="28">
        <f t="shared" si="8"/>
        <v>254.77202218638948</v>
      </c>
    </row>
    <row r="109" spans="3:11" hidden="1">
      <c r="C109" s="28">
        <f ca="1"/>
        <v>127.74141685426792</v>
      </c>
      <c r="D109" s="28">
        <f ca="1"/>
        <v>219.68012632930854</v>
      </c>
      <c r="E109" s="28">
        <f ca="1"/>
        <v>254.12049796109878</v>
      </c>
      <c r="F109" s="28"/>
      <c r="G109" s="28">
        <f t="shared" si="9"/>
        <v>3.800000000000002</v>
      </c>
      <c r="H109" s="28">
        <f t="shared" si="5"/>
        <v>127.56630488246405</v>
      </c>
      <c r="I109" s="28">
        <f t="shared" si="6"/>
        <v>220.40681781083353</v>
      </c>
      <c r="J109" s="28">
        <f t="shared" si="7"/>
        <v>220.39769378166494</v>
      </c>
      <c r="K109" s="28">
        <f t="shared" si="8"/>
        <v>254.74250105151094</v>
      </c>
    </row>
    <row r="110" spans="3:11" hidden="1">
      <c r="C110" s="28">
        <f ca="1"/>
        <v>127.69607563558935</v>
      </c>
      <c r="D110" s="28">
        <f ca="1"/>
        <v>220.36389551137094</v>
      </c>
      <c r="E110" s="28">
        <f ca="1"/>
        <v>254.68909316591586</v>
      </c>
      <c r="F110" s="28"/>
      <c r="G110" s="28">
        <f t="shared" si="9"/>
        <v>3.9000000000000021</v>
      </c>
      <c r="H110" s="28">
        <f t="shared" si="5"/>
        <v>127.56286381703836</v>
      </c>
      <c r="I110" s="28">
        <f t="shared" si="6"/>
        <v>220.35826902871989</v>
      </c>
      <c r="J110" s="28">
        <f t="shared" si="7"/>
        <v>220.34809895191984</v>
      </c>
      <c r="K110" s="28">
        <f t="shared" si="8"/>
        <v>254.70815594758247</v>
      </c>
    </row>
    <row r="111" spans="3:11" hidden="1">
      <c r="C111" s="28">
        <f ca="1"/>
        <v>127.83560596511705</v>
      </c>
      <c r="D111" s="28">
        <f ca="1"/>
        <v>219.81846414864918</v>
      </c>
      <c r="E111" s="28">
        <f ca="1"/>
        <v>254.2874344774819</v>
      </c>
      <c r="F111" s="28"/>
      <c r="G111" s="28">
        <f t="shared" si="9"/>
        <v>4.0000000000000018</v>
      </c>
      <c r="H111" s="28">
        <f t="shared" si="5"/>
        <v>127.56111440230927</v>
      </c>
      <c r="I111" s="28">
        <f t="shared" si="6"/>
        <v>220.30460693866678</v>
      </c>
      <c r="J111" s="28">
        <f t="shared" si="7"/>
        <v>220.29349243028088</v>
      </c>
      <c r="K111" s="28">
        <f t="shared" si="8"/>
        <v>254.66933003952954</v>
      </c>
    </row>
    <row r="112" spans="3:11" hidden="1">
      <c r="C112" s="28">
        <f ca="1"/>
        <v>127.72598472013124</v>
      </c>
      <c r="D112" s="28">
        <f ca="1"/>
        <v>219.78872076821551</v>
      </c>
      <c r="E112" s="28">
        <f ca="1"/>
        <v>254.20662648651748</v>
      </c>
      <c r="F112" s="28"/>
      <c r="G112" s="28">
        <f t="shared" si="9"/>
        <v>4.1000000000000014</v>
      </c>
      <c r="H112" s="28">
        <f t="shared" si="5"/>
        <v>127.56107411785045</v>
      </c>
      <c r="I112" s="28">
        <f t="shared" si="6"/>
        <v>220.2463677145397</v>
      </c>
      <c r="J112" s="28">
        <f t="shared" si="7"/>
        <v>220.23441982706177</v>
      </c>
      <c r="K112" s="28">
        <f t="shared" si="8"/>
        <v>254.6264112629913</v>
      </c>
    </row>
    <row r="113" spans="3:11" hidden="1">
      <c r="C113" s="28">
        <f ca="1"/>
        <v>127.68268402098084</v>
      </c>
      <c r="D113" s="28">
        <f ca="1"/>
        <v>219.75485163361017</v>
      </c>
      <c r="E113" s="28">
        <f ca="1"/>
        <v>254.15558741706164</v>
      </c>
      <c r="F113" s="28"/>
      <c r="G113" s="28">
        <f t="shared" si="9"/>
        <v>4.2000000000000011</v>
      </c>
      <c r="H113" s="28">
        <f t="shared" si="5"/>
        <v>127.56274336617092</v>
      </c>
      <c r="I113" s="28">
        <f t="shared" si="6"/>
        <v>220.18413326341476</v>
      </c>
      <c r="J113" s="28">
        <f t="shared" si="7"/>
        <v>220.17147137618701</v>
      </c>
      <c r="K113" s="28">
        <f t="shared" si="8"/>
        <v>254.57982844819583</v>
      </c>
    </row>
    <row r="114" spans="3:11" hidden="1">
      <c r="C114" s="28">
        <f ca="1"/>
        <v>127.78215841396394</v>
      </c>
      <c r="D114" s="28">
        <f ca="1"/>
        <v>220.06586841860269</v>
      </c>
      <c r="E114" s="28">
        <f ca="1"/>
        <v>254.47449076825976</v>
      </c>
      <c r="F114" s="28"/>
      <c r="G114" s="28">
        <f t="shared" si="9"/>
        <v>4.3000000000000007</v>
      </c>
      <c r="H114" s="28">
        <f t="shared" si="5"/>
        <v>127.56610546869322</v>
      </c>
      <c r="I114" s="28">
        <f t="shared" si="6"/>
        <v>220.11852541135565</v>
      </c>
      <c r="J114" s="28">
        <f t="shared" si="7"/>
        <v>220.10527603776984</v>
      </c>
      <c r="K114" s="28">
        <f t="shared" si="8"/>
        <v>254.53004703523033</v>
      </c>
    </row>
    <row r="115" spans="3:11" hidden="1">
      <c r="C115" s="28">
        <f ca="1"/>
        <v>127.76191693569844</v>
      </c>
      <c r="D115" s="28">
        <f ca="1"/>
        <v>219.97854042980507</v>
      </c>
      <c r="E115" s="28">
        <f ca="1"/>
        <v>254.38880806496124</v>
      </c>
      <c r="F115" s="28"/>
      <c r="G115" s="28">
        <f t="shared" si="9"/>
        <v>4.4000000000000004</v>
      </c>
      <c r="H115" s="28">
        <f t="shared" si="5"/>
        <v>127.57112683240034</v>
      </c>
      <c r="I115" s="28">
        <f t="shared" si="6"/>
        <v>220.05019969033307</v>
      </c>
      <c r="J115" s="28">
        <f t="shared" si="7"/>
        <v>220.03649521375038</v>
      </c>
      <c r="K115" s="28">
        <f t="shared" si="8"/>
        <v>254.47756442351763</v>
      </c>
    </row>
    <row r="116" spans="3:11" hidden="1">
      <c r="C116" s="28">
        <f ca="1"/>
        <v>127.65211803968742</v>
      </c>
      <c r="D116" s="28">
        <f ca="1"/>
        <v>219.65669024602863</v>
      </c>
      <c r="E116" s="28">
        <f ca="1"/>
        <v>254.0553577664877</v>
      </c>
      <c r="F116" s="28"/>
      <c r="G116" s="28">
        <f t="shared" si="9"/>
        <v>4.5</v>
      </c>
      <c r="H116" s="28">
        <f t="shared" si="5"/>
        <v>127.57775728548593</v>
      </c>
      <c r="I116" s="28">
        <f t="shared" si="6"/>
        <v>219.97983878836598</v>
      </c>
      <c r="J116" s="28">
        <f t="shared" si="7"/>
        <v>219.96581613938633</v>
      </c>
      <c r="K116" s="28">
        <f t="shared" si="8"/>
        <v>254.42290500196549</v>
      </c>
    </row>
    <row r="117" spans="3:11" hidden="1">
      <c r="C117" s="28">
        <f ca="1"/>
        <v>127.7334819099559</v>
      </c>
      <c r="D117" s="28">
        <f ca="1"/>
        <v>220.24689169558604</v>
      </c>
      <c r="E117" s="28">
        <f ca="1"/>
        <v>254.60662933711731</v>
      </c>
      <c r="F117" s="28"/>
      <c r="G117" s="28">
        <f t="shared" si="9"/>
        <v>4.5999999999999996</v>
      </c>
      <c r="H117" s="28">
        <f t="shared" si="5"/>
        <v>127.58593057865451</v>
      </c>
      <c r="I117" s="28">
        <f t="shared" si="6"/>
        <v>219.90814572832863</v>
      </c>
      <c r="J117" s="28">
        <f t="shared" si="7"/>
        <v>219.89394501662537</v>
      </c>
      <c r="K117" s="28">
        <f t="shared" si="8"/>
        <v>254.3666149094461</v>
      </c>
    </row>
    <row r="118" spans="3:11" hidden="1">
      <c r="C118" s="28">
        <f ca="1"/>
        <v>127.74936166912794</v>
      </c>
      <c r="D118" s="28">
        <f ca="1"/>
        <v>219.89229376874741</v>
      </c>
      <c r="E118" s="28">
        <f ca="1"/>
        <v>254.30792411120572</v>
      </c>
      <c r="F118" s="28"/>
      <c r="G118" s="28">
        <f t="shared" si="9"/>
        <v>4.6999999999999993</v>
      </c>
      <c r="H118" s="28">
        <f t="shared" si="5"/>
        <v>127.59556504706246</v>
      </c>
      <c r="I118" s="28">
        <f t="shared" si="6"/>
        <v>219.83583684357833</v>
      </c>
      <c r="J118" s="28">
        <f t="shared" si="7"/>
        <v>219.82159995796866</v>
      </c>
      <c r="K118" s="28">
        <f t="shared" si="8"/>
        <v>254.30925657795683</v>
      </c>
    </row>
    <row r="119" spans="3:11" hidden="1">
      <c r="C119" s="28">
        <f ca="1"/>
        <v>127.81353738493955</v>
      </c>
      <c r="D119" s="28">
        <f ca="1"/>
        <v>219.59032739204716</v>
      </c>
      <c r="E119" s="28">
        <f ca="1"/>
        <v>254.07914558853074</v>
      </c>
      <c r="F119" s="28"/>
      <c r="G119" s="28">
        <f t="shared" si="9"/>
        <v>4.7999999999999989</v>
      </c>
      <c r="H119" s="28">
        <f t="shared" si="5"/>
        <v>127.6065644262862</v>
      </c>
      <c r="I119" s="28">
        <f t="shared" si="6"/>
        <v>219.76363462058939</v>
      </c>
      <c r="J119" s="28">
        <f t="shared" si="7"/>
        <v>219.7495038113282</v>
      </c>
      <c r="K119" s="28">
        <f t="shared" si="8"/>
        <v>254.25140311298583</v>
      </c>
    </row>
    <row r="120" spans="3:11" hidden="1">
      <c r="C120" s="28">
        <f ca="1"/>
        <v>127.89061316393271</v>
      </c>
      <c r="D120" s="28">
        <f ca="1"/>
        <v>219.50241318528697</v>
      </c>
      <c r="E120" s="28">
        <f ca="1"/>
        <v>254.04196174965097</v>
      </c>
      <c r="F120" s="28"/>
      <c r="G120" s="28">
        <f t="shared" si="9"/>
        <v>4.8999999999999986</v>
      </c>
      <c r="H120" s="28">
        <f t="shared" si="5"/>
        <v>127.61881881416441</v>
      </c>
      <c r="I120" s="28">
        <f t="shared" si="6"/>
        <v>219.692260480107</v>
      </c>
      <c r="J120" s="28">
        <f t="shared" si="7"/>
        <v>219.67837693756942</v>
      </c>
      <c r="K120" s="28">
        <f t="shared" si="8"/>
        <v>254.19363256723125</v>
      </c>
    </row>
    <row r="121" spans="3:11" hidden="1">
      <c r="C121" s="28">
        <f ca="1"/>
        <v>127.74114501229695</v>
      </c>
      <c r="D121" s="28">
        <f ca="1"/>
        <v>219.98072058630925</v>
      </c>
      <c r="E121" s="28">
        <f ca="1"/>
        <v>254.38026173177144</v>
      </c>
      <c r="F121" s="28"/>
      <c r="G121" s="28">
        <f t="shared" si="9"/>
        <v>4.9999999999999982</v>
      </c>
      <c r="H121" s="28">
        <f t="shared" si="5"/>
        <v>127.6322057689042</v>
      </c>
      <c r="I121" s="28">
        <f t="shared" si="6"/>
        <v>219.62242756894969</v>
      </c>
      <c r="J121" s="28">
        <f t="shared" si="7"/>
        <v>219.6089300129035</v>
      </c>
      <c r="K121" s="28">
        <f t="shared" si="8"/>
        <v>254.13652216488984</v>
      </c>
    </row>
    <row r="122" spans="3:11" hidden="1">
      <c r="C122" s="28">
        <f ca="1"/>
        <v>127.67083702698139</v>
      </c>
      <c r="D122" s="28">
        <f ca="1"/>
        <v>220.13101655435744</v>
      </c>
      <c r="E122" s="28">
        <f ca="1"/>
        <v>254.47496355520877</v>
      </c>
      <c r="F122" s="28"/>
      <c r="G122" s="28">
        <f t="shared" si="9"/>
        <v>5.0999999999999979</v>
      </c>
      <c r="H122" s="28">
        <f t="shared" si="5"/>
        <v>127.64659153247894</v>
      </c>
      <c r="I122" s="28">
        <f t="shared" si="6"/>
        <v>219.55483363448212</v>
      </c>
      <c r="J122" s="28">
        <f t="shared" si="7"/>
        <v>219.5418569280456</v>
      </c>
      <c r="K122" s="28">
        <f t="shared" si="8"/>
        <v>254.08064253422364</v>
      </c>
    </row>
    <row r="123" spans="3:11" hidden="1">
      <c r="C123" s="28">
        <f ca="1"/>
        <v>127.85455777574447</v>
      </c>
      <c r="D123" s="28">
        <f ca="1"/>
        <v>219.4543259827791</v>
      </c>
      <c r="E123" s="28">
        <f ca="1"/>
        <v>253.98226146049461</v>
      </c>
      <c r="F123" s="28"/>
      <c r="G123" s="28">
        <f t="shared" si="9"/>
        <v>5.1999999999999975</v>
      </c>
      <c r="H123" s="28">
        <f t="shared" si="5"/>
        <v>127.66183236709428</v>
      </c>
      <c r="I123" s="28">
        <f t="shared" si="6"/>
        <v>219.49015405295384</v>
      </c>
      <c r="J123" s="28">
        <f t="shared" si="7"/>
        <v>219.47782785508821</v>
      </c>
      <c r="K123" s="28">
        <f t="shared" si="8"/>
        <v>254.02655200603093</v>
      </c>
    </row>
    <row r="124" spans="3:11" hidden="1">
      <c r="C124" s="28">
        <f ca="1"/>
        <v>127.67333135724721</v>
      </c>
      <c r="D124" s="28">
        <f ca="1"/>
        <v>220.38823014401316</v>
      </c>
      <c r="E124" s="28">
        <f ca="1"/>
        <v>254.69874661228303</v>
      </c>
      <c r="F124" s="28"/>
      <c r="G124" s="28">
        <f t="shared" si="9"/>
        <v>5.2999999999999972</v>
      </c>
      <c r="H124" s="28">
        <f t="shared" si="5"/>
        <v>127.6777759913687</v>
      </c>
      <c r="I124" s="28">
        <f t="shared" si="6"/>
        <v>219.42903508136331</v>
      </c>
      <c r="J124" s="28">
        <f t="shared" si="7"/>
        <v>219.41748255136312</v>
      </c>
      <c r="K124" s="28">
        <f t="shared" si="8"/>
        <v>253.97479103498941</v>
      </c>
    </row>
    <row r="125" spans="3:11" hidden="1">
      <c r="C125" s="28">
        <f ca="1"/>
        <v>127.65825194843711</v>
      </c>
      <c r="D125" s="28">
        <f ca="1"/>
        <v>219.76133251853412</v>
      </c>
      <c r="E125" s="28">
        <f ca="1"/>
        <v>254.14891807924812</v>
      </c>
      <c r="F125" s="28"/>
      <c r="G125" s="28">
        <f t="shared" si="9"/>
        <v>5.3999999999999968</v>
      </c>
      <c r="H125" s="28">
        <f t="shared" si="5"/>
        <v>127.69426310187873</v>
      </c>
      <c r="I125" s="28">
        <f t="shared" si="6"/>
        <v>219.37208740027137</v>
      </c>
      <c r="J125" s="28">
        <f t="shared" si="7"/>
        <v>219.36142396719762</v>
      </c>
      <c r="K125" s="28">
        <f t="shared" si="8"/>
        <v>253.92587679961187</v>
      </c>
    </row>
    <row r="126" spans="3:11" hidden="1">
      <c r="C126" s="28">
        <f ca="1"/>
        <v>127.62521540904672</v>
      </c>
      <c r="D126" s="28">
        <f ca="1"/>
        <v>220.15548400378179</v>
      </c>
      <c r="E126" s="28">
        <f ca="1"/>
        <v>254.47324563722805</v>
      </c>
      <c r="F126" s="28"/>
      <c r="G126" s="28">
        <f t="shared" si="9"/>
        <v>5.4999999999999964</v>
      </c>
      <c r="H126" s="28">
        <f t="shared" si="5"/>
        <v>127.71112896486605</v>
      </c>
      <c r="I126" s="28">
        <f t="shared" si="6"/>
        <v>219.3198800120831</v>
      </c>
      <c r="J126" s="28">
        <f t="shared" si="7"/>
        <v>219.31021222143423</v>
      </c>
      <c r="K126" s="28">
        <f t="shared" si="8"/>
        <v>253.88029803476928</v>
      </c>
    </row>
    <row r="127" spans="3:11" hidden="1">
      <c r="C127" s="28">
        <f ca="1"/>
        <v>127.68381555722416</v>
      </c>
      <c r="D127" s="28">
        <f ca="1"/>
        <v>219.62508573554044</v>
      </c>
      <c r="E127" s="28">
        <f ca="1"/>
        <v>254.04396280879169</v>
      </c>
      <c r="F127" s="28"/>
      <c r="G127" s="28">
        <f t="shared" si="9"/>
        <v>5.5999999999999961</v>
      </c>
      <c r="H127" s="28">
        <f t="shared" si="5"/>
        <v>127.7282050622028</v>
      </c>
      <c r="I127" s="28">
        <f t="shared" si="6"/>
        <v>219.27293455576384</v>
      </c>
      <c r="J127" s="28">
        <f t="shared" si="7"/>
        <v>219.26435900490821</v>
      </c>
      <c r="K127" s="28">
        <f t="shared" si="8"/>
        <v>253.83851014841363</v>
      </c>
    </row>
    <row r="128" spans="3:11" hidden="1">
      <c r="C128" s="28">
        <f ca="1"/>
        <v>127.71656420750146</v>
      </c>
      <c r="D128" s="28">
        <f ca="1"/>
        <v>219.77979492147759</v>
      </c>
      <c r="E128" s="28">
        <f ca="1"/>
        <v>254.19417583551279</v>
      </c>
      <c r="F128" s="28"/>
      <c r="G128" s="28">
        <f t="shared" si="9"/>
        <v>5.6999999999999957</v>
      </c>
      <c r="H128" s="28">
        <f t="shared" si="5"/>
        <v>127.74532077516901</v>
      </c>
      <c r="I128" s="28">
        <f t="shared" si="6"/>
        <v>219.23172009479498</v>
      </c>
      <c r="J128" s="28">
        <f t="shared" si="7"/>
        <v>219.2243224678021</v>
      </c>
      <c r="K128" s="28">
        <f t="shared" si="8"/>
        <v>253.80093067129215</v>
      </c>
    </row>
    <row r="129" spans="3:11" hidden="1">
      <c r="C129" s="28">
        <f ca="1"/>
        <v>127.64177130519975</v>
      </c>
      <c r="D129" s="28">
        <f ca="1"/>
        <v>219.83302983300644</v>
      </c>
      <c r="E129" s="28">
        <f ca="1"/>
        <v>254.20264118904905</v>
      </c>
      <c r="F129" s="28"/>
      <c r="G129" s="28">
        <f t="shared" si="9"/>
        <v>5.7999999999999954</v>
      </c>
      <c r="H129" s="28">
        <f t="shared" si="5"/>
        <v>127.76230508921842</v>
      </c>
      <c r="I129" s="28">
        <f t="shared" si="6"/>
        <v>219.19664843044688</v>
      </c>
      <c r="J129" s="28">
        <f t="shared" si="7"/>
        <v>219.19050264196028</v>
      </c>
      <c r="K129" s="28">
        <f t="shared" si="8"/>
        <v>253.76793508511807</v>
      </c>
    </row>
    <row r="130" spans="3:11" hidden="1">
      <c r="C130" s="28">
        <f ca="1"/>
        <v>127.73449056589611</v>
      </c>
      <c r="D130" s="28">
        <f ca="1"/>
        <v>219.65959563312759</v>
      </c>
      <c r="E130" s="28">
        <f ca="1"/>
        <v>254.09926807025266</v>
      </c>
      <c r="F130" s="28"/>
      <c r="G130" s="28">
        <f t="shared" si="9"/>
        <v>5.899999999999995</v>
      </c>
      <c r="H130" s="28">
        <f t="shared" si="5"/>
        <v>127.7789883026993</v>
      </c>
      <c r="I130" s="28">
        <f t="shared" si="6"/>
        <v>219.16806998719653</v>
      </c>
      <c r="J130" s="28">
        <f t="shared" si="7"/>
        <v>219.16323744390326</v>
      </c>
      <c r="K130" s="28">
        <f t="shared" si="8"/>
        <v>253.73985307088159</v>
      </c>
    </row>
    <row r="131" spans="3:11" hidden="1">
      <c r="C131" s="28">
        <f ca="1"/>
        <v>127.73963463682544</v>
      </c>
      <c r="D131" s="28">
        <f ca="1"/>
        <v>220.10432434113201</v>
      </c>
      <c r="E131" s="28">
        <f ca="1"/>
        <v>254.48640012938981</v>
      </c>
      <c r="F131" s="28"/>
      <c r="G131" s="28">
        <f t="shared" si="9"/>
        <v>5.9999999999999947</v>
      </c>
      <c r="H131" s="28">
        <f t="shared" si="5"/>
        <v>127.79520372245733</v>
      </c>
      <c r="I131" s="28">
        <f t="shared" si="6"/>
        <v>219.14627031140208</v>
      </c>
      <c r="J131" s="28">
        <f t="shared" si="7"/>
        <v>219.14279929847731</v>
      </c>
      <c r="K131" s="28">
        <f t="shared" si="8"/>
        <v>253.71696521478631</v>
      </c>
    </row>
    <row r="132" spans="3:11" hidden="1">
      <c r="C132" s="28">
        <f ca="1"/>
        <v>127.63741050092196</v>
      </c>
      <c r="D132" s="28">
        <f ca="1"/>
        <v>219.92178268236441</v>
      </c>
      <c r="E132" s="28">
        <f ca="1"/>
        <v>254.27720908011003</v>
      </c>
      <c r="F132" s="28"/>
      <c r="G132" s="28">
        <f t="shared" si="9"/>
        <v>6.0999999999999943</v>
      </c>
      <c r="H132" s="28">
        <f t="shared" si="5"/>
        <v>127.81078932937834</v>
      </c>
      <c r="I132" s="28">
        <f t="shared" si="6"/>
        <v>219.13146721821812</v>
      </c>
      <c r="J132" s="28">
        <f t="shared" si="7"/>
        <v>219.12939241687562</v>
      </c>
      <c r="K132" s="28">
        <f t="shared" si="8"/>
        <v>253.69950020472453</v>
      </c>
    </row>
    <row r="133" spans="3:11" hidden="1">
      <c r="C133" s="28">
        <f ca="1"/>
        <v>127.64524546177186</v>
      </c>
      <c r="D133" s="28">
        <f ca="1"/>
        <v>220.0495107152025</v>
      </c>
      <c r="E133" s="28">
        <f ca="1"/>
        <v>254.39161907381305</v>
      </c>
      <c r="F133" s="28"/>
      <c r="G133" s="28">
        <f t="shared" si="9"/>
        <v>6.199999999999994</v>
      </c>
      <c r="H133" s="28">
        <f t="shared" si="5"/>
        <v>127.82558939722993</v>
      </c>
      <c r="I133" s="28">
        <f t="shared" si="6"/>
        <v>219.12380861525844</v>
      </c>
      <c r="J133" s="28">
        <f t="shared" si="7"/>
        <v>219.12315075622737</v>
      </c>
      <c r="K133" s="28">
        <f t="shared" si="8"/>
        <v>253.6876325453037</v>
      </c>
    </row>
    <row r="134" spans="3:11" hidden="1">
      <c r="C134" s="28">
        <f ca="1"/>
        <v>127.7290782021999</v>
      </c>
      <c r="D134" s="28">
        <f ca="1"/>
        <v>219.94395069719076</v>
      </c>
      <c r="E134" s="28">
        <f ca="1"/>
        <v>254.34240477488603</v>
      </c>
      <c r="F134" s="28"/>
      <c r="G134" s="28">
        <f t="shared" si="9"/>
        <v>6.2999999999999936</v>
      </c>
      <c r="H134" s="28">
        <f t="shared" si="5"/>
        <v>127.83945604862636</v>
      </c>
      <c r="I134" s="28">
        <f t="shared" si="6"/>
        <v>219.12337102475223</v>
      </c>
      <c r="J134" s="28">
        <f t="shared" si="7"/>
        <v>219.1241366811426</v>
      </c>
      <c r="K134" s="28">
        <f t="shared" si="8"/>
        <v>253.6814808142538</v>
      </c>
    </row>
    <row r="135" spans="3:11" hidden="1">
      <c r="C135" s="28">
        <f ca="1"/>
        <v>127.81183902413527</v>
      </c>
      <c r="D135" s="28">
        <f ca="1"/>
        <v>219.49787409099719</v>
      </c>
      <c r="E135" s="28">
        <f ca="1"/>
        <v>253.9983915799443</v>
      </c>
      <c r="F135" s="28"/>
      <c r="G135" s="28"/>
      <c r="H135" s="28"/>
      <c r="I135" s="28"/>
      <c r="J135" s="28"/>
      <c r="K135" s="28"/>
    </row>
    <row r="136" spans="3:11" hidden="1">
      <c r="C136" s="28">
        <f ca="1"/>
        <v>127.69954824811374</v>
      </c>
      <c r="D136" s="28">
        <f ca="1"/>
        <v>219.97651696023954</v>
      </c>
      <c r="E136" s="28">
        <f ca="1"/>
        <v>254.35574032588863</v>
      </c>
      <c r="F136" s="28"/>
      <c r="G136" s="28"/>
      <c r="H136" s="28"/>
      <c r="I136" s="28"/>
      <c r="J136" s="28"/>
      <c r="K136" s="28"/>
    </row>
    <row r="137" spans="3:11" hidden="1">
      <c r="C137" s="28">
        <f ca="1"/>
        <v>127.78137040943166</v>
      </c>
      <c r="D137" s="28">
        <f ca="1"/>
        <v>219.98281037214167</v>
      </c>
      <c r="E137" s="28">
        <f ca="1"/>
        <v>254.40227098620409</v>
      </c>
      <c r="F137" s="28"/>
      <c r="G137" s="28"/>
      <c r="H137" s="28"/>
      <c r="I137" s="28"/>
      <c r="J137" s="28"/>
      <c r="K137" s="28"/>
    </row>
    <row r="138" spans="3:11" hidden="1">
      <c r="C138" s="28">
        <f ca="1"/>
        <v>127.70702223228905</v>
      </c>
      <c r="D138" s="28">
        <f ca="1"/>
        <v>219.84781056776197</v>
      </c>
      <c r="E138" s="28">
        <f ca="1"/>
        <v>254.24819240041199</v>
      </c>
      <c r="F138" s="28"/>
      <c r="G138" s="28"/>
      <c r="H138" s="28"/>
      <c r="I138" s="28"/>
      <c r="J138" s="28"/>
      <c r="K138" s="28"/>
    </row>
    <row r="139" spans="3:11" hidden="1">
      <c r="C139" s="28">
        <f ca="1"/>
        <v>127.63739549736268</v>
      </c>
      <c r="D139" s="28">
        <f ca="1"/>
        <v>220.55809476898955</v>
      </c>
      <c r="E139" s="28">
        <f ca="1"/>
        <v>254.82774161671793</v>
      </c>
      <c r="F139" s="28"/>
      <c r="G139" s="28"/>
      <c r="H139" s="28"/>
      <c r="I139" s="28"/>
      <c r="J139" s="28"/>
      <c r="K139" s="28"/>
    </row>
    <row r="140" spans="3:11" hidden="1">
      <c r="C140" s="28">
        <f ca="1"/>
        <v>127.68295524424886</v>
      </c>
      <c r="D140" s="28">
        <f ca="1"/>
        <v>219.79089004474929</v>
      </c>
      <c r="E140" s="28">
        <f ca="1"/>
        <v>254.18688480440514</v>
      </c>
      <c r="F140" s="28"/>
      <c r="G140" s="28"/>
      <c r="H140" s="28"/>
      <c r="I140" s="28"/>
      <c r="J140" s="28"/>
      <c r="K140" s="28"/>
    </row>
    <row r="141" spans="3:11" hidden="1">
      <c r="C141" s="28">
        <f ca="1"/>
        <v>127.75107811784594</v>
      </c>
      <c r="D141" s="28">
        <f ca="1"/>
        <v>219.37289198369339</v>
      </c>
      <c r="E141" s="28">
        <f ca="1"/>
        <v>253.85981111148962</v>
      </c>
      <c r="F141" s="28"/>
      <c r="G141" s="28"/>
      <c r="H141" s="28"/>
      <c r="I141" s="28"/>
      <c r="J141" s="28"/>
      <c r="K141" s="28"/>
    </row>
    <row r="142" spans="3:11" hidden="1">
      <c r="C142" s="28">
        <f ca="1"/>
        <v>127.76976255455754</v>
      </c>
      <c r="D142" s="28">
        <f ca="1"/>
        <v>219.96511016634557</v>
      </c>
      <c r="E142" s="28">
        <f ca="1"/>
        <v>254.38113513729857</v>
      </c>
      <c r="F142" s="28"/>
      <c r="G142" s="28"/>
      <c r="H142" s="28"/>
      <c r="I142" s="28"/>
      <c r="J142" s="28"/>
      <c r="K142" s="28"/>
    </row>
    <row r="143" spans="3:11" hidden="1">
      <c r="C143" s="28">
        <f ca="1"/>
        <v>127.75822368956084</v>
      </c>
      <c r="D143" s="28">
        <f ca="1"/>
        <v>219.59805639773469</v>
      </c>
      <c r="E143" s="28">
        <f ca="1"/>
        <v>254.05800537273873</v>
      </c>
      <c r="F143" s="28"/>
      <c r="G143" s="28"/>
      <c r="H143" s="28"/>
      <c r="I143" s="28"/>
      <c r="J143" s="28"/>
      <c r="K143" s="28"/>
    </row>
    <row r="144" spans="3:11" hidden="1">
      <c r="C144" s="28">
        <f ca="1"/>
        <v>127.72562806476078</v>
      </c>
      <c r="D144" s="28">
        <f ca="1"/>
        <v>219.60970806732462</v>
      </c>
      <c r="E144" s="28">
        <f ca="1"/>
        <v>254.05168754006169</v>
      </c>
      <c r="F144" s="28"/>
      <c r="G144" s="28"/>
      <c r="H144" s="28"/>
      <c r="I144" s="28"/>
      <c r="J144" s="28"/>
      <c r="K144" s="28"/>
    </row>
    <row r="145" spans="3:11" hidden="1">
      <c r="C145" s="28">
        <f ca="1"/>
        <v>127.75743046376996</v>
      </c>
      <c r="D145" s="28">
        <f ca="1"/>
        <v>219.83662867247526</v>
      </c>
      <c r="E145" s="28">
        <f ca="1"/>
        <v>254.26384789187941</v>
      </c>
      <c r="F145" s="28"/>
      <c r="G145" s="28"/>
      <c r="H145" s="28"/>
      <c r="I145" s="28"/>
      <c r="J145" s="28"/>
      <c r="K145" s="28"/>
    </row>
    <row r="146" spans="3:11" hidden="1">
      <c r="C146" s="28">
        <f ca="1"/>
        <v>127.61572656806285</v>
      </c>
      <c r="D146" s="28">
        <f ca="1"/>
        <v>220.51214943334122</v>
      </c>
      <c r="E146" s="28">
        <f ca="1"/>
        <v>254.77712164793525</v>
      </c>
      <c r="F146" s="28"/>
      <c r="G146" s="28"/>
      <c r="H146" s="28"/>
      <c r="I146" s="28"/>
      <c r="J146" s="28"/>
      <c r="K146" s="28"/>
    </row>
    <row r="147" spans="3:11" hidden="1">
      <c r="C147" s="28">
        <f ca="1"/>
        <v>127.68847577829126</v>
      </c>
      <c r="D147" s="28">
        <f ca="1"/>
        <v>219.88177118131537</v>
      </c>
      <c r="E147" s="28">
        <f ca="1"/>
        <v>254.26824446716819</v>
      </c>
      <c r="F147" s="28"/>
      <c r="G147" s="28"/>
      <c r="H147" s="28"/>
      <c r="I147" s="28"/>
      <c r="J147" s="28"/>
      <c r="K147" s="28"/>
    </row>
    <row r="148" spans="3:11" hidden="1">
      <c r="C148" s="28">
        <f ca="1"/>
        <v>127.65441105538463</v>
      </c>
      <c r="D148" s="28">
        <f ca="1"/>
        <v>219.9689031520146</v>
      </c>
      <c r="E148" s="28">
        <f ca="1"/>
        <v>254.32649688107114</v>
      </c>
      <c r="F148" s="28"/>
      <c r="G148" s="28"/>
      <c r="H148" s="28"/>
      <c r="I148" s="28"/>
      <c r="J148" s="28"/>
      <c r="K148" s="28"/>
    </row>
    <row r="149" spans="3:11" hidden="1">
      <c r="C149" s="28">
        <f ca="1"/>
        <v>127.6961183889472</v>
      </c>
      <c r="D149" s="28">
        <f ca="1"/>
        <v>220.10139226372533</v>
      </c>
      <c r="E149" s="28">
        <f ca="1"/>
        <v>254.46202374427961</v>
      </c>
      <c r="F149" s="28"/>
      <c r="G149" s="28"/>
      <c r="H149" s="28"/>
      <c r="I149" s="28"/>
      <c r="J149" s="28"/>
      <c r="K149" s="28"/>
    </row>
    <row r="150" spans="3:11" hidden="1">
      <c r="C150" s="28">
        <f ca="1"/>
        <v>127.63217672563279</v>
      </c>
      <c r="D150" s="28">
        <f ca="1"/>
        <v>220.22874458687619</v>
      </c>
      <c r="E150" s="28">
        <f ca="1"/>
        <v>254.54011958438832</v>
      </c>
      <c r="F150" s="28"/>
      <c r="G150" s="28"/>
      <c r="H150" s="28"/>
      <c r="I150" s="28"/>
      <c r="J150" s="28"/>
      <c r="K150" s="28"/>
    </row>
    <row r="151" spans="3:11" hidden="1">
      <c r="C151" s="28">
        <f ca="1"/>
        <v>127.81218359429002</v>
      </c>
      <c r="D151" s="28">
        <f ca="1"/>
        <v>219.75487036233633</v>
      </c>
      <c r="E151" s="28">
        <f ca="1"/>
        <v>254.2206862611848</v>
      </c>
      <c r="F151" s="28"/>
      <c r="G151" s="28"/>
      <c r="H151" s="28"/>
      <c r="I151" s="28"/>
      <c r="J151" s="28"/>
      <c r="K151" s="28"/>
    </row>
    <row r="152" spans="3:11" hidden="1">
      <c r="C152" s="28">
        <f ca="1"/>
        <v>127.72902725173351</v>
      </c>
      <c r="D152" s="28">
        <f ca="1"/>
        <v>219.4621396142231</v>
      </c>
      <c r="E152" s="28">
        <f ca="1"/>
        <v>253.92584572415396</v>
      </c>
      <c r="F152" s="28"/>
      <c r="G152" s="28"/>
      <c r="H152" s="28"/>
      <c r="I152" s="28"/>
      <c r="J152" s="28"/>
      <c r="K152" s="28"/>
    </row>
    <row r="153" spans="3:11" hidden="1">
      <c r="C153" s="28">
        <f ca="1"/>
        <v>127.70614031609432</v>
      </c>
      <c r="D153" s="28">
        <f ca="1"/>
        <v>220.02397322942994</v>
      </c>
      <c r="E153" s="28">
        <f ca="1"/>
        <v>254.40009251196997</v>
      </c>
      <c r="F153" s="28"/>
      <c r="G153" s="28"/>
      <c r="H153" s="28"/>
      <c r="I153" s="28"/>
      <c r="J153" s="28"/>
      <c r="K153" s="28"/>
    </row>
    <row r="154" spans="3:11" hidden="1">
      <c r="C154" s="28">
        <f ca="1"/>
        <v>127.76857571618383</v>
      </c>
      <c r="D154" s="28">
        <f ca="1"/>
        <v>219.73060358539166</v>
      </c>
      <c r="E154" s="28">
        <f ca="1"/>
        <v>254.1777863868964</v>
      </c>
      <c r="F154" s="28"/>
      <c r="G154" s="28"/>
      <c r="H154" s="28"/>
      <c r="I154" s="28"/>
      <c r="J154" s="28"/>
      <c r="K154" s="28"/>
    </row>
    <row r="155" spans="3:11" hidden="1">
      <c r="C155" s="28">
        <f ca="1"/>
        <v>127.61624073613882</v>
      </c>
      <c r="D155" s="28">
        <f ca="1"/>
        <v>220.08513981771924</v>
      </c>
      <c r="E155" s="28">
        <f ca="1"/>
        <v>254.4078883765383</v>
      </c>
      <c r="F155" s="28"/>
      <c r="G155" s="28"/>
      <c r="H155" s="28"/>
      <c r="I155" s="28"/>
      <c r="J155" s="28"/>
      <c r="K155" s="28"/>
    </row>
    <row r="156" spans="3:11" hidden="1">
      <c r="C156" s="28">
        <f ca="1"/>
        <v>127.70764498047673</v>
      </c>
      <c r="D156" s="28">
        <f ca="1"/>
        <v>220.13808210022441</v>
      </c>
      <c r="E156" s="28">
        <f ca="1"/>
        <v>254.49954376624063</v>
      </c>
      <c r="F156" s="28"/>
      <c r="G156" s="28"/>
      <c r="H156" s="28"/>
      <c r="I156" s="28"/>
      <c r="J156" s="28"/>
      <c r="K156" s="28"/>
    </row>
    <row r="157" spans="3:11" hidden="1">
      <c r="C157" s="28">
        <f ca="1"/>
        <v>127.66971196532209</v>
      </c>
      <c r="D157" s="28">
        <f ca="1"/>
        <v>219.91872196057906</v>
      </c>
      <c r="E157" s="28">
        <f ca="1"/>
        <v>254.29077769766403</v>
      </c>
      <c r="F157" s="28"/>
      <c r="G157" s="28"/>
      <c r="H157" s="28"/>
      <c r="I157" s="28"/>
      <c r="J157" s="28"/>
      <c r="K157" s="28"/>
    </row>
    <row r="158" spans="3:11" hidden="1">
      <c r="C158" s="28">
        <f ca="1"/>
        <v>127.70179861581666</v>
      </c>
      <c r="D158" s="28">
        <f ca="1"/>
        <v>220.00070888518721</v>
      </c>
      <c r="E158" s="28">
        <f ca="1"/>
        <v>254.37779242634267</v>
      </c>
      <c r="F158" s="28"/>
      <c r="G158" s="28"/>
      <c r="H158" s="28"/>
      <c r="I158" s="28"/>
      <c r="J158" s="28"/>
      <c r="K158" s="28"/>
    </row>
    <row r="159" spans="3:11" hidden="1">
      <c r="C159" s="28">
        <f ca="1"/>
        <v>127.62379528908802</v>
      </c>
      <c r="D159" s="28">
        <f ca="1"/>
        <v>219.8412007764104</v>
      </c>
      <c r="E159" s="28">
        <f ca="1"/>
        <v>254.20068190861534</v>
      </c>
      <c r="F159" s="28"/>
      <c r="G159" s="28"/>
      <c r="H159" s="28"/>
      <c r="I159" s="28"/>
      <c r="J159" s="28"/>
      <c r="K159" s="28"/>
    </row>
    <row r="160" spans="3:11" hidden="1">
      <c r="C160" s="28">
        <f ca="1"/>
        <v>127.64226933391478</v>
      </c>
      <c r="D160" s="28">
        <f ca="1"/>
        <v>219.76560640961284</v>
      </c>
      <c r="E160" s="28">
        <f ca="1"/>
        <v>254.14458617349399</v>
      </c>
      <c r="F160" s="28"/>
      <c r="G160" s="28"/>
      <c r="H160" s="28"/>
      <c r="I160" s="28"/>
      <c r="J160" s="28"/>
      <c r="K160" s="28"/>
    </row>
    <row r="161" spans="3:11" hidden="1">
      <c r="C161" s="28">
        <f ca="1"/>
        <v>127.81714885451342</v>
      </c>
      <c r="D161" s="28">
        <f ca="1"/>
        <v>219.64390841259535</v>
      </c>
      <c r="E161" s="28">
        <f ca="1"/>
        <v>254.1272713505133</v>
      </c>
      <c r="F161" s="28"/>
      <c r="G161" s="28"/>
      <c r="H161" s="28"/>
      <c r="I161" s="28"/>
      <c r="J161" s="28"/>
      <c r="K161" s="28"/>
    </row>
    <row r="162" spans="3:11" hidden="1">
      <c r="C162" s="28">
        <f ca="1"/>
        <v>127.8110360004375</v>
      </c>
      <c r="D162" s="28">
        <f ca="1"/>
        <v>219.45100288382704</v>
      </c>
      <c r="E162" s="28">
        <f ca="1"/>
        <v>253.95748382401058</v>
      </c>
      <c r="F162" s="28"/>
      <c r="G162" s="28"/>
      <c r="H162" s="28"/>
      <c r="I162" s="28"/>
      <c r="J162" s="28"/>
      <c r="K162" s="28"/>
    </row>
    <row r="163" spans="3:11" hidden="1">
      <c r="C163" s="28">
        <f ca="1"/>
        <v>127.74317409300446</v>
      </c>
      <c r="D163" s="28">
        <f ca="1"/>
        <v>219.94001075540237</v>
      </c>
      <c r="E163" s="28">
        <f ca="1"/>
        <v>254.34607694722195</v>
      </c>
      <c r="F163" s="28"/>
      <c r="G163" s="28"/>
      <c r="H163" s="28"/>
      <c r="I163" s="28"/>
      <c r="J163" s="28"/>
      <c r="K163" s="28"/>
    </row>
    <row r="164" spans="3:11" hidden="1">
      <c r="C164" s="28">
        <f ca="1"/>
        <v>127.76890321779756</v>
      </c>
      <c r="D164" s="28">
        <f ca="1"/>
        <v>220.09211832442531</v>
      </c>
      <c r="E164" s="28">
        <f ca="1"/>
        <v>254.49053651955657</v>
      </c>
      <c r="F164" s="28"/>
      <c r="G164" s="28"/>
      <c r="H164" s="28"/>
      <c r="I164" s="28"/>
      <c r="J164" s="28"/>
      <c r="K164" s="28"/>
    </row>
    <row r="165" spans="3:11" hidden="1">
      <c r="C165" s="28">
        <f ca="1"/>
        <v>127.69944444933425</v>
      </c>
      <c r="D165" s="28">
        <f ca="1"/>
        <v>219.53576496517218</v>
      </c>
      <c r="E165" s="28">
        <f ca="1"/>
        <v>253.97460544611923</v>
      </c>
      <c r="F165" s="28"/>
      <c r="G165" s="28"/>
      <c r="H165" s="28"/>
      <c r="I165" s="28"/>
      <c r="J165" s="28"/>
      <c r="K165" s="28"/>
    </row>
    <row r="166" spans="3:11" hidden="1">
      <c r="C166" s="28">
        <f ca="1"/>
        <v>127.68231785517112</v>
      </c>
      <c r="D166" s="28">
        <f ca="1"/>
        <v>219.9786074933385</v>
      </c>
      <c r="E166" s="28">
        <f ca="1"/>
        <v>254.34889826295145</v>
      </c>
      <c r="F166" s="28"/>
      <c r="G166" s="28"/>
      <c r="H166" s="28"/>
      <c r="I166" s="28"/>
      <c r="J166" s="28"/>
      <c r="K166" s="28"/>
    </row>
    <row r="167" spans="3:11" hidden="1">
      <c r="C167" s="28">
        <f ca="1"/>
        <v>127.77255582158475</v>
      </c>
      <c r="D167" s="28">
        <f ca="1"/>
        <v>219.42067862285313</v>
      </c>
      <c r="E167" s="28">
        <f ca="1"/>
        <v>253.91191430985154</v>
      </c>
      <c r="F167" s="28"/>
      <c r="G167" s="28"/>
      <c r="H167" s="28"/>
      <c r="I167" s="28"/>
      <c r="J167" s="28"/>
      <c r="K167" s="28"/>
    </row>
    <row r="168" spans="3:11" hidden="1">
      <c r="C168" s="28">
        <f ca="1"/>
        <v>127.765911396419</v>
      </c>
      <c r="D168" s="28">
        <f ca="1"/>
        <v>220.04195412607538</v>
      </c>
      <c r="E168" s="28">
        <f ca="1"/>
        <v>254.44565174233074</v>
      </c>
      <c r="F168" s="28"/>
      <c r="G168" s="28"/>
      <c r="H168" s="28"/>
      <c r="I168" s="28"/>
      <c r="J168" s="28"/>
      <c r="K168" s="28"/>
    </row>
    <row r="169" spans="3:11" hidden="1">
      <c r="C169" s="28">
        <f ca="1"/>
        <v>127.61174402053915</v>
      </c>
      <c r="D169" s="28">
        <f ca="1"/>
        <v>220.35233376404648</v>
      </c>
      <c r="E169" s="28">
        <f ca="1"/>
        <v>254.63681628394852</v>
      </c>
      <c r="F169" s="28"/>
      <c r="G169" s="28"/>
      <c r="H169" s="28"/>
      <c r="I169" s="28"/>
      <c r="J169" s="28"/>
      <c r="K169" s="28"/>
    </row>
    <row r="170" spans="3:11" hidden="1">
      <c r="C170" s="28">
        <f ca="1"/>
        <v>127.73463543823588</v>
      </c>
      <c r="D170" s="28">
        <f ca="1"/>
        <v>219.92750356304572</v>
      </c>
      <c r="E170" s="28">
        <f ca="1"/>
        <v>254.33097317081243</v>
      </c>
      <c r="F170" s="28"/>
      <c r="G170" s="28"/>
      <c r="H170" s="28"/>
      <c r="I170" s="28"/>
      <c r="J170" s="28"/>
      <c r="K170" s="28"/>
    </row>
    <row r="171" spans="3:11" hidden="1">
      <c r="C171" s="28">
        <f ca="1"/>
        <v>127.61794239394402</v>
      </c>
      <c r="D171" s="28">
        <f ca="1"/>
        <v>220.08481660137605</v>
      </c>
      <c r="E171" s="28">
        <f ca="1"/>
        <v>254.40846235792816</v>
      </c>
      <c r="F171" s="28"/>
      <c r="G171" s="28"/>
      <c r="H171" s="28"/>
      <c r="I171" s="28"/>
      <c r="J171" s="28"/>
      <c r="K171" s="28"/>
    </row>
    <row r="172" spans="3:11" hidden="1">
      <c r="C172" s="28">
        <f ca="1"/>
        <v>127.72795669368683</v>
      </c>
      <c r="D172" s="28">
        <f ca="1"/>
        <v>220.3391368956994</v>
      </c>
      <c r="E172" s="28">
        <f ca="1"/>
        <v>254.68365901464134</v>
      </c>
      <c r="F172" s="28"/>
      <c r="G172" s="28"/>
      <c r="H172" s="28"/>
      <c r="I172" s="28"/>
      <c r="J172" s="28"/>
      <c r="K172" s="28"/>
    </row>
    <row r="173" spans="3:11" hidden="1">
      <c r="C173" s="28">
        <f ca="1"/>
        <v>127.60546855243565</v>
      </c>
      <c r="D173" s="28">
        <f ca="1"/>
        <v>220.22289961804583</v>
      </c>
      <c r="E173" s="28">
        <f ca="1"/>
        <v>254.52167122008794</v>
      </c>
      <c r="F173" s="28"/>
      <c r="G173" s="28"/>
      <c r="H173" s="28"/>
      <c r="I173" s="28"/>
      <c r="J173" s="28"/>
      <c r="K173" s="28"/>
    </row>
    <row r="174" spans="3:11" hidden="1">
      <c r="C174" s="28">
        <f ca="1"/>
        <v>127.74834463096423</v>
      </c>
      <c r="D174" s="28">
        <f ca="1"/>
        <v>219.71924999692285</v>
      </c>
      <c r="E174" s="28">
        <f ca="1"/>
        <v>254.15780211349383</v>
      </c>
      <c r="F174" s="28"/>
      <c r="G174" s="28"/>
      <c r="H174" s="28"/>
      <c r="I174" s="28"/>
      <c r="J174" s="28"/>
      <c r="K174" s="28"/>
    </row>
    <row r="175" spans="3:11" hidden="1">
      <c r="C175" s="28">
        <f ca="1"/>
        <v>127.93785095609347</v>
      </c>
      <c r="D175" s="28">
        <f ca="1"/>
        <v>219.29118929633015</v>
      </c>
      <c r="E175" s="28">
        <f ca="1"/>
        <v>253.883279107275</v>
      </c>
      <c r="F175" s="28"/>
      <c r="G175" s="28"/>
      <c r="H175" s="28"/>
      <c r="I175" s="28"/>
      <c r="J175" s="28"/>
      <c r="K175" s="28"/>
    </row>
    <row r="176" spans="3:11" hidden="1">
      <c r="C176" s="28">
        <f ca="1"/>
        <v>127.65160912434283</v>
      </c>
      <c r="D176" s="28">
        <f ca="1"/>
        <v>219.80540269130441</v>
      </c>
      <c r="E176" s="28">
        <f ca="1"/>
        <v>254.18369020124106</v>
      </c>
      <c r="F176" s="28"/>
      <c r="G176" s="28"/>
      <c r="H176" s="28"/>
      <c r="I176" s="28"/>
      <c r="J176" s="28"/>
      <c r="K176" s="28"/>
    </row>
    <row r="177" spans="3:11" hidden="1">
      <c r="C177" s="28">
        <f ca="1"/>
        <v>127.87582823014174</v>
      </c>
      <c r="D177" s="28">
        <f ca="1"/>
        <v>219.39039226847652</v>
      </c>
      <c r="E177" s="28">
        <f ca="1"/>
        <v>253.93773186602402</v>
      </c>
      <c r="F177" s="28"/>
      <c r="G177" s="28"/>
      <c r="H177" s="28"/>
      <c r="I177" s="28"/>
      <c r="J177" s="28"/>
      <c r="K177" s="28"/>
    </row>
    <row r="178" spans="3:11" hidden="1">
      <c r="C178" s="28">
        <f ca="1"/>
        <v>127.6404117541075</v>
      </c>
      <c r="D178" s="28">
        <f ca="1"/>
        <v>220.10724442233249</v>
      </c>
      <c r="E178" s="28">
        <f ca="1"/>
        <v>254.43913566892678</v>
      </c>
      <c r="F178" s="28"/>
      <c r="G178" s="28"/>
      <c r="H178" s="28"/>
      <c r="I178" s="28"/>
      <c r="J178" s="28"/>
      <c r="K178" s="28"/>
    </row>
    <row r="179" spans="3:11" hidden="1">
      <c r="C179" s="28">
        <f ca="1"/>
        <v>127.7701217262816</v>
      </c>
      <c r="D179" s="28">
        <f ca="1"/>
        <v>219.50898115006854</v>
      </c>
      <c r="E179" s="28">
        <f ca="1"/>
        <v>253.98700126480873</v>
      </c>
      <c r="F179" s="28"/>
      <c r="G179" s="28"/>
      <c r="H179" s="28"/>
      <c r="I179" s="28"/>
      <c r="J179" s="28"/>
      <c r="K179" s="28"/>
    </row>
    <row r="180" spans="3:11" hidden="1">
      <c r="C180" s="28">
        <f ca="1"/>
        <v>127.74640273783277</v>
      </c>
      <c r="D180" s="28">
        <f ca="1"/>
        <v>220.20084637906103</v>
      </c>
      <c r="E180" s="28">
        <f ca="1"/>
        <v>254.57328249152815</v>
      </c>
      <c r="F180" s="28"/>
      <c r="G180" s="28"/>
      <c r="H180" s="28"/>
      <c r="I180" s="28"/>
      <c r="J180" s="28"/>
      <c r="K180" s="28"/>
    </row>
    <row r="181" spans="3:11" hidden="1">
      <c r="C181" s="28">
        <f ca="1"/>
        <v>127.76302276218264</v>
      </c>
      <c r="D181" s="28">
        <f ca="1"/>
        <v>219.84201893699966</v>
      </c>
      <c r="E181" s="28">
        <f ca="1"/>
        <v>254.27131823236792</v>
      </c>
      <c r="F181" s="28"/>
      <c r="G181" s="28"/>
      <c r="H181" s="28"/>
      <c r="I181" s="28"/>
      <c r="J181" s="28"/>
      <c r="K181" s="28"/>
    </row>
    <row r="182" spans="3:11" hidden="1">
      <c r="C182" s="28">
        <f ca="1"/>
        <v>127.89968755751102</v>
      </c>
      <c r="D182" s="28">
        <f ca="1"/>
        <v>219.51824296112528</v>
      </c>
      <c r="E182" s="28">
        <f ca="1"/>
        <v>254.06020756908896</v>
      </c>
      <c r="F182" s="28"/>
      <c r="G182" s="28"/>
      <c r="H182" s="28"/>
      <c r="I182" s="28"/>
      <c r="J182" s="28"/>
      <c r="K182" s="28"/>
    </row>
    <row r="183" spans="3:11" hidden="1">
      <c r="C183" s="28">
        <f ca="1"/>
        <v>127.73326844886869</v>
      </c>
      <c r="D183" s="28">
        <f ca="1"/>
        <v>220.17547222119475</v>
      </c>
      <c r="E183" s="28">
        <f ca="1"/>
        <v>254.54474348620295</v>
      </c>
      <c r="F183" s="28"/>
      <c r="G183" s="28"/>
      <c r="H183" s="28"/>
      <c r="I183" s="28"/>
      <c r="J183" s="28"/>
      <c r="K183" s="28"/>
    </row>
    <row r="184" spans="3:11" hidden="1">
      <c r="C184" s="28">
        <f ca="1"/>
        <v>127.77815135359424</v>
      </c>
      <c r="D184" s="28">
        <f ca="1"/>
        <v>219.74776320972617</v>
      </c>
      <c r="E184" s="28">
        <f ca="1"/>
        <v>254.19743389542688</v>
      </c>
      <c r="F184" s="28"/>
      <c r="G184" s="28"/>
      <c r="H184" s="28"/>
      <c r="I184" s="28"/>
      <c r="J184" s="28"/>
      <c r="K184" s="28"/>
    </row>
    <row r="185" spans="3:11" hidden="1">
      <c r="C185" s="28">
        <f ca="1"/>
        <v>127.88279968765404</v>
      </c>
      <c r="D185" s="28">
        <f ca="1"/>
        <v>219.53424687336732</v>
      </c>
      <c r="E185" s="28">
        <f ca="1"/>
        <v>254.06553486494238</v>
      </c>
      <c r="F185" s="28"/>
      <c r="G185" s="28"/>
      <c r="H185" s="28"/>
      <c r="I185" s="28"/>
      <c r="J185" s="28"/>
      <c r="K185" s="28"/>
    </row>
    <row r="186" spans="3:11" hidden="1">
      <c r="C186" s="28">
        <f ca="1"/>
        <v>127.68632518433019</v>
      </c>
      <c r="D186" s="28">
        <f ca="1"/>
        <v>219.9684095024102</v>
      </c>
      <c r="E186" s="28">
        <f ca="1"/>
        <v>254.34209014258442</v>
      </c>
      <c r="F186" s="28"/>
      <c r="G186" s="28"/>
      <c r="H186" s="28"/>
      <c r="I186" s="28"/>
      <c r="J186" s="28"/>
      <c r="K186" s="28"/>
    </row>
    <row r="187" spans="3:11" hidden="1">
      <c r="C187" s="28">
        <f ca="1"/>
        <v>127.70812944104438</v>
      </c>
      <c r="D187" s="28">
        <f ca="1"/>
        <v>219.86168257162279</v>
      </c>
      <c r="E187" s="28">
        <f ca="1"/>
        <v>254.2607437033007</v>
      </c>
      <c r="F187" s="28"/>
      <c r="G187" s="28"/>
      <c r="H187" s="28"/>
      <c r="I187" s="28"/>
      <c r="J187" s="28"/>
      <c r="K187" s="28"/>
    </row>
    <row r="188" spans="3:11" hidden="1">
      <c r="C188" s="28">
        <f ca="1"/>
        <v>127.62502711760257</v>
      </c>
      <c r="D188" s="28">
        <f ca="1"/>
        <v>220.59098489057212</v>
      </c>
      <c r="E188" s="28">
        <f ca="1"/>
        <v>254.85001503190344</v>
      </c>
      <c r="F188" s="28"/>
      <c r="G188" s="28"/>
      <c r="H188" s="28"/>
      <c r="I188" s="28"/>
      <c r="J188" s="28"/>
      <c r="K188" s="28"/>
    </row>
    <row r="189" spans="3:11" hidden="1">
      <c r="C189" s="28">
        <f ca="1"/>
        <v>127.7014456570849</v>
      </c>
      <c r="D189" s="28">
        <f ca="1"/>
        <v>220.46564989461223</v>
      </c>
      <c r="E189" s="28">
        <f ca="1"/>
        <v>254.77983045438103</v>
      </c>
      <c r="F189" s="28"/>
      <c r="G189" s="28"/>
      <c r="H189" s="28"/>
      <c r="I189" s="28"/>
      <c r="J189" s="28"/>
      <c r="K189" s="28"/>
    </row>
    <row r="190" spans="3:11" hidden="1">
      <c r="C190" s="28">
        <f ca="1"/>
        <v>127.85161428174538</v>
      </c>
      <c r="D190" s="28">
        <f ca="1"/>
        <v>219.73469456517478</v>
      </c>
      <c r="E190" s="28">
        <f ca="1"/>
        <v>254.22307383496656</v>
      </c>
      <c r="F190" s="28"/>
      <c r="G190" s="28"/>
      <c r="H190" s="28"/>
      <c r="I190" s="28"/>
      <c r="J190" s="28"/>
      <c r="K190" s="28"/>
    </row>
    <row r="191" spans="3:11" hidden="1">
      <c r="C191" s="28">
        <f ca="1"/>
        <v>127.70979067784425</v>
      </c>
      <c r="D191" s="28">
        <f ca="1"/>
        <v>220.05292122940142</v>
      </c>
      <c r="E191" s="28">
        <f ca="1"/>
        <v>254.42696157556091</v>
      </c>
      <c r="F191" s="28"/>
      <c r="G191" s="28"/>
      <c r="H191" s="28"/>
      <c r="I191" s="28"/>
      <c r="J191" s="28"/>
      <c r="K191" s="28"/>
    </row>
    <row r="192" spans="3:11" hidden="1">
      <c r="C192" s="28">
        <f ca="1"/>
        <v>127.7221448742937</v>
      </c>
      <c r="D192" s="28">
        <f ca="1"/>
        <v>219.80407957188106</v>
      </c>
      <c r="E192" s="28">
        <f ca="1"/>
        <v>254.21797672023882</v>
      </c>
      <c r="F192" s="28"/>
      <c r="G192" s="28"/>
      <c r="H192" s="28"/>
      <c r="I192" s="28"/>
      <c r="J192" s="28"/>
      <c r="K192" s="28"/>
    </row>
    <row r="193" spans="3:11" hidden="1">
      <c r="C193" s="28">
        <f ca="1"/>
        <v>127.65171385008865</v>
      </c>
      <c r="D193" s="28">
        <f ca="1"/>
        <v>219.88406391199663</v>
      </c>
      <c r="E193" s="28">
        <f ca="1"/>
        <v>254.2517681577061</v>
      </c>
      <c r="F193" s="28"/>
      <c r="G193" s="28"/>
      <c r="H193" s="28"/>
      <c r="I193" s="28"/>
      <c r="J193" s="28"/>
      <c r="K193" s="28"/>
    </row>
    <row r="194" spans="3:11" hidden="1">
      <c r="C194" s="28">
        <f ca="1"/>
        <v>127.68314510185269</v>
      </c>
      <c r="D194" s="28">
        <f ca="1"/>
        <v>219.89032716134923</v>
      </c>
      <c r="E194" s="28">
        <f ca="1"/>
        <v>254.27296655803968</v>
      </c>
      <c r="F194" s="28"/>
      <c r="G194" s="28"/>
      <c r="H194" s="28"/>
      <c r="I194" s="28"/>
      <c r="J194" s="28"/>
      <c r="K194" s="28"/>
    </row>
    <row r="195" spans="3:11" hidden="1">
      <c r="C195" s="28">
        <f ca="1"/>
        <v>127.79314286896415</v>
      </c>
      <c r="D195" s="28">
        <f ca="1"/>
        <v>219.19785638750204</v>
      </c>
      <c r="E195" s="28">
        <f ca="1"/>
        <v>253.72975310200312</v>
      </c>
      <c r="F195" s="28"/>
      <c r="G195" s="28"/>
      <c r="H195" s="28"/>
      <c r="I195" s="28"/>
      <c r="J195" s="28"/>
      <c r="K195" s="28"/>
    </row>
    <row r="196" spans="3:11" hidden="1">
      <c r="C196" s="28">
        <f ca="1"/>
        <v>127.59102008856307</v>
      </c>
      <c r="D196" s="28">
        <f ca="1"/>
        <v>220.31665366860489</v>
      </c>
      <c r="E196" s="28">
        <f ca="1"/>
        <v>254.59555434251419</v>
      </c>
      <c r="F196" s="28"/>
      <c r="G196" s="28"/>
      <c r="H196" s="28"/>
      <c r="I196" s="28"/>
      <c r="J196" s="28"/>
      <c r="K196" s="28"/>
    </row>
    <row r="197" spans="3:11" hidden="1">
      <c r="C197" s="28">
        <f ca="1"/>
        <v>127.76983823906718</v>
      </c>
      <c r="D197" s="28">
        <f ca="1"/>
        <v>219.43485899515656</v>
      </c>
      <c r="E197" s="28">
        <f ca="1"/>
        <v>253.92280107517254</v>
      </c>
      <c r="F197" s="28"/>
      <c r="G197" s="28"/>
      <c r="H197" s="28"/>
      <c r="I197" s="28"/>
      <c r="J197" s="28"/>
      <c r="K197" s="28"/>
    </row>
    <row r="198" spans="3:11" hidden="1">
      <c r="C198" s="28">
        <f ca="1"/>
        <v>127.60990356604827</v>
      </c>
      <c r="D198" s="28">
        <f ca="1"/>
        <v>219.9950344276333</v>
      </c>
      <c r="E198" s="28">
        <f ca="1"/>
        <v>254.32676355616155</v>
      </c>
      <c r="F198" s="28"/>
      <c r="G198" s="28"/>
      <c r="H198" s="28"/>
      <c r="I198" s="28"/>
      <c r="J198" s="28"/>
      <c r="K198" s="28"/>
    </row>
    <row r="199" spans="3:11" hidden="1">
      <c r="C199" s="28">
        <f ca="1"/>
        <v>127.7317630952692</v>
      </c>
      <c r="D199" s="28">
        <f ca="1"/>
        <v>219.3022048153114</v>
      </c>
      <c r="E199" s="28">
        <f ca="1"/>
        <v>253.78900752452375</v>
      </c>
      <c r="F199" s="28"/>
      <c r="G199" s="28"/>
      <c r="H199" s="28"/>
      <c r="I199" s="28"/>
      <c r="J199" s="28"/>
      <c r="K199" s="28"/>
    </row>
    <row r="200" spans="3:11" hidden="1">
      <c r="C200" s="28">
        <f ca="1"/>
        <v>127.67719299625591</v>
      </c>
      <c r="D200" s="28">
        <f ca="1"/>
        <v>219.84544550106719</v>
      </c>
      <c r="E200" s="28">
        <f ca="1"/>
        <v>254.23116551470611</v>
      </c>
      <c r="F200" s="28"/>
      <c r="G200" s="28"/>
      <c r="H200" s="28"/>
      <c r="I200" s="28"/>
      <c r="J200" s="28"/>
      <c r="K200" s="28"/>
    </row>
    <row r="201" spans="3:11" hidden="1">
      <c r="C201" s="28">
        <f ca="1"/>
        <v>127.72455023353723</v>
      </c>
      <c r="D201" s="28">
        <f ca="1"/>
        <v>219.71944441998394</v>
      </c>
      <c r="E201" s="28">
        <f ca="1"/>
        <v>254.14601116009237</v>
      </c>
      <c r="F201" s="28"/>
      <c r="G201" s="28"/>
      <c r="H201" s="28"/>
      <c r="I201" s="28"/>
      <c r="J201" s="28"/>
      <c r="K201" s="28"/>
    </row>
    <row r="202" spans="3:11" hidden="1">
      <c r="C202" s="28">
        <f ca="1"/>
        <v>127.55863644439354</v>
      </c>
      <c r="D202" s="28">
        <f ca="1"/>
        <v>220.48094342638205</v>
      </c>
      <c r="E202" s="28">
        <f ca="1"/>
        <v>254.7215188117024</v>
      </c>
      <c r="F202" s="28"/>
      <c r="G202" s="28"/>
      <c r="H202" s="28"/>
      <c r="I202" s="28"/>
      <c r="J202" s="28"/>
      <c r="K202" s="28"/>
    </row>
    <row r="203" spans="3:11" hidden="1">
      <c r="C203" s="28">
        <f ca="1"/>
        <v>127.80754832146245</v>
      </c>
      <c r="D203" s="28">
        <f ca="1"/>
        <v>219.80964074283787</v>
      </c>
      <c r="E203" s="28">
        <f ca="1"/>
        <v>254.26570270376303</v>
      </c>
      <c r="F203" s="28"/>
      <c r="G203" s="28"/>
      <c r="H203" s="28"/>
      <c r="I203" s="28"/>
      <c r="J203" s="28"/>
      <c r="K203" s="28"/>
    </row>
    <row r="204" spans="3:11" hidden="1">
      <c r="C204" s="28">
        <f ca="1"/>
        <v>127.75729502104626</v>
      </c>
      <c r="D204" s="28">
        <f ca="1"/>
        <v>219.52231125909975</v>
      </c>
      <c r="E204" s="28">
        <f ca="1"/>
        <v>253.99206989910476</v>
      </c>
      <c r="F204" s="28"/>
      <c r="G204" s="28"/>
      <c r="H204" s="28"/>
      <c r="I204" s="28"/>
      <c r="J204" s="28"/>
      <c r="K204" s="28"/>
    </row>
    <row r="205" spans="3:11" hidden="1">
      <c r="C205" s="28">
        <f ca="1"/>
        <v>127.67162022131612</v>
      </c>
      <c r="D205" s="28">
        <f ca="1"/>
        <v>219.65580347058605</v>
      </c>
      <c r="E205" s="28">
        <f ca="1"/>
        <v>254.06439067339741</v>
      </c>
      <c r="F205" s="28"/>
      <c r="G205" s="28"/>
      <c r="H205" s="28"/>
      <c r="I205" s="28"/>
      <c r="J205" s="28"/>
      <c r="K205" s="28"/>
    </row>
    <row r="206" spans="3:11" hidden="1">
      <c r="C206" s="28">
        <f ca="1"/>
        <v>127.67770333103006</v>
      </c>
      <c r="D206" s="28">
        <f ca="1"/>
        <v>220.02830875870902</v>
      </c>
      <c r="E206" s="28">
        <f ca="1"/>
        <v>254.38956854223466</v>
      </c>
      <c r="F206" s="28"/>
      <c r="G206" s="28"/>
      <c r="H206" s="28"/>
      <c r="I206" s="28"/>
      <c r="J206" s="28"/>
      <c r="K206" s="28"/>
    </row>
    <row r="207" spans="3:11" hidden="1">
      <c r="C207" s="28">
        <f ca="1"/>
        <v>127.71135958987372</v>
      </c>
      <c r="D207" s="28">
        <f ca="1"/>
        <v>219.76966621890287</v>
      </c>
      <c r="E207" s="28">
        <f ca="1"/>
        <v>254.18280342749784</v>
      </c>
      <c r="F207" s="28"/>
      <c r="G207" s="28"/>
      <c r="H207" s="28"/>
      <c r="I207" s="28"/>
      <c r="J207" s="28"/>
      <c r="K207" s="28"/>
    </row>
    <row r="208" spans="3:11" hidden="1">
      <c r="C208" s="28">
        <f ca="1"/>
        <v>127.78085006367832</v>
      </c>
      <c r="D208" s="28">
        <f ca="1"/>
        <v>220.0617844428144</v>
      </c>
      <c r="E208" s="28">
        <f ca="1"/>
        <v>254.47030202982813</v>
      </c>
      <c r="F208" s="28"/>
      <c r="G208" s="28"/>
      <c r="H208" s="28"/>
      <c r="I208" s="28"/>
      <c r="J208" s="28"/>
      <c r="K208" s="28"/>
    </row>
    <row r="209" spans="3:11" hidden="1">
      <c r="C209" s="28">
        <f ca="1"/>
        <v>127.84203921020509</v>
      </c>
      <c r="D209" s="28">
        <f ca="1"/>
        <v>219.69221191340191</v>
      </c>
      <c r="E209" s="28">
        <f ca="1"/>
        <v>254.1815393863738</v>
      </c>
      <c r="F209" s="28"/>
      <c r="G209" s="28"/>
      <c r="H209" s="28"/>
      <c r="I209" s="28"/>
      <c r="J209" s="28"/>
      <c r="K209" s="28"/>
    </row>
    <row r="210" spans="3:11" hidden="1">
      <c r="C210" s="28">
        <f ca="1"/>
        <v>127.66139483419195</v>
      </c>
      <c r="D210" s="28">
        <f ca="1"/>
        <v>220.29867333530899</v>
      </c>
      <c r="E210" s="28">
        <f ca="1"/>
        <v>254.61527292035848</v>
      </c>
      <c r="F210" s="28"/>
      <c r="G210" s="28"/>
      <c r="H210" s="28"/>
      <c r="I210" s="28"/>
      <c r="J210" s="28"/>
      <c r="K210" s="28"/>
    </row>
    <row r="211" spans="3:11" hidden="1">
      <c r="C211" s="28">
        <f ca="1"/>
        <v>127.86745131452953</v>
      </c>
      <c r="D211" s="28">
        <f ca="1"/>
        <v>219.48877156818583</v>
      </c>
      <c r="E211" s="28">
        <f ca="1"/>
        <v>254.01851497515852</v>
      </c>
      <c r="F211" s="28"/>
      <c r="G211" s="28"/>
      <c r="H211" s="28"/>
      <c r="I211" s="28"/>
      <c r="J211" s="28"/>
      <c r="K211" s="28"/>
    </row>
    <row r="212" spans="3:11" hidden="1">
      <c r="C212" s="28">
        <f ca="1"/>
        <v>127.67919017585486</v>
      </c>
      <c r="D212" s="28">
        <f ca="1"/>
        <v>220.32802312868733</v>
      </c>
      <c r="E212" s="28">
        <f ca="1"/>
        <v>254.64958939640468</v>
      </c>
      <c r="F212" s="28"/>
      <c r="G212" s="28"/>
      <c r="H212" s="28"/>
      <c r="I212" s="28"/>
      <c r="J212" s="28"/>
      <c r="K212" s="28"/>
    </row>
    <row r="213" spans="3:11" hidden="1">
      <c r="C213" s="28">
        <f ca="1"/>
        <v>127.75971513629729</v>
      </c>
      <c r="D213" s="28">
        <f ca="1"/>
        <v>220.04478035786633</v>
      </c>
      <c r="E213" s="28">
        <f ca="1"/>
        <v>254.44498457318718</v>
      </c>
      <c r="F213" s="28"/>
      <c r="G213" s="28"/>
      <c r="H213" s="28"/>
      <c r="I213" s="28"/>
      <c r="J213" s="28"/>
      <c r="K213" s="28"/>
    </row>
    <row r="214" spans="3:11" hidden="1">
      <c r="C214" s="28">
        <f ca="1"/>
        <v>127.62664642237858</v>
      </c>
      <c r="D214" s="28">
        <f ca="1"/>
        <v>220.23871449484201</v>
      </c>
      <c r="E214" s="28">
        <f ca="1"/>
        <v>254.54597274237787</v>
      </c>
      <c r="F214" s="28"/>
      <c r="G214" s="28"/>
      <c r="H214" s="28"/>
      <c r="I214" s="28"/>
      <c r="J214" s="28"/>
      <c r="K214" s="28"/>
    </row>
    <row r="215" spans="3:11" hidden="1">
      <c r="C215" s="28">
        <f ca="1"/>
        <v>127.68506808920441</v>
      </c>
      <c r="D215" s="28">
        <f ca="1"/>
        <v>220.36595420432647</v>
      </c>
      <c r="E215" s="28">
        <f ca="1"/>
        <v>254.68535565542058</v>
      </c>
      <c r="F215" s="28"/>
      <c r="G215" s="28"/>
      <c r="H215" s="28"/>
      <c r="I215" s="28"/>
      <c r="J215" s="28"/>
      <c r="K215" s="28"/>
    </row>
    <row r="216" spans="3:11" hidden="1">
      <c r="C216" s="28">
        <f ca="1"/>
        <v>127.74055062936999</v>
      </c>
      <c r="D216" s="28">
        <f ca="1"/>
        <v>220.00784837231498</v>
      </c>
      <c r="E216" s="28">
        <f ca="1"/>
        <v>254.40342297325753</v>
      </c>
      <c r="F216" s="28"/>
      <c r="G216" s="28"/>
      <c r="H216" s="28"/>
      <c r="I216" s="28"/>
      <c r="J216" s="28"/>
      <c r="K216" s="28"/>
    </row>
    <row r="217" spans="3:11" hidden="1">
      <c r="C217" s="28">
        <f ca="1"/>
        <v>127.59542088933222</v>
      </c>
      <c r="D217" s="28">
        <f ca="1"/>
        <v>220.29605821444235</v>
      </c>
      <c r="E217" s="28">
        <f ca="1"/>
        <v>254.57993773419543</v>
      </c>
      <c r="F217" s="28"/>
      <c r="G217" s="28"/>
      <c r="H217" s="28"/>
      <c r="I217" s="28"/>
      <c r="J217" s="28"/>
      <c r="K217" s="28"/>
    </row>
    <row r="218" spans="3:11" hidden="1">
      <c r="C218" s="28">
        <f ca="1"/>
        <v>127.8042942744386</v>
      </c>
      <c r="D218" s="28">
        <f ca="1"/>
        <v>219.39392854152757</v>
      </c>
      <c r="E218" s="28">
        <f ca="1"/>
        <v>253.90477253464971</v>
      </c>
      <c r="F218" s="28"/>
      <c r="G218" s="28"/>
      <c r="H218" s="28"/>
      <c r="I218" s="28"/>
      <c r="J218" s="28"/>
      <c r="K218" s="28"/>
    </row>
    <row r="219" spans="3:11" hidden="1">
      <c r="C219" s="28">
        <f ca="1"/>
        <v>127.79702269236552</v>
      </c>
      <c r="D219" s="28">
        <f ca="1"/>
        <v>220.07590151625945</v>
      </c>
      <c r="E219" s="28">
        <f ca="1"/>
        <v>254.49063133488295</v>
      </c>
      <c r="F219" s="28"/>
      <c r="G219" s="28"/>
      <c r="H219" s="28"/>
      <c r="I219" s="28"/>
      <c r="J219" s="28"/>
      <c r="K219" s="28"/>
    </row>
    <row r="220" spans="3:11" hidden="1">
      <c r="C220" s="28">
        <f ca="1"/>
        <v>127.78481616126255</v>
      </c>
      <c r="D220" s="28">
        <f ca="1"/>
        <v>219.81528098234699</v>
      </c>
      <c r="E220" s="28">
        <f ca="1"/>
        <v>254.25915321717687</v>
      </c>
      <c r="F220" s="28"/>
      <c r="G220" s="28"/>
      <c r="H220" s="28"/>
      <c r="I220" s="28"/>
      <c r="J220" s="28"/>
      <c r="K220" s="28"/>
    </row>
    <row r="221" spans="3:11" hidden="1">
      <c r="C221" s="28">
        <f ca="1"/>
        <v>127.74834053602926</v>
      </c>
      <c r="D221" s="28">
        <f ca="1"/>
        <v>220.30463198892022</v>
      </c>
      <c r="E221" s="28">
        <f ca="1"/>
        <v>254.66403237497607</v>
      </c>
      <c r="F221" s="28"/>
      <c r="G221" s="28"/>
      <c r="H221" s="28"/>
      <c r="I221" s="28"/>
      <c r="J221" s="28"/>
      <c r="K221" s="28"/>
    </row>
    <row r="222" spans="3:11" hidden="1">
      <c r="C222" s="28">
        <f ca="1"/>
        <v>127.82153797238279</v>
      </c>
      <c r="D222" s="28">
        <f ca="1"/>
        <v>219.51748101407898</v>
      </c>
      <c r="E222" s="28">
        <f ca="1"/>
        <v>254.02021581045832</v>
      </c>
      <c r="F222" s="28"/>
      <c r="G222" s="28"/>
      <c r="H222" s="28"/>
      <c r="I222" s="28"/>
      <c r="J222" s="28"/>
      <c r="K222" s="28"/>
    </row>
    <row r="223" spans="3:11" hidden="1">
      <c r="C223" s="28">
        <f ca="1"/>
        <v>127.65903762947403</v>
      </c>
      <c r="D223" s="28">
        <f ca="1"/>
        <v>219.97721882056723</v>
      </c>
      <c r="E223" s="28">
        <f ca="1"/>
        <v>254.33601138752488</v>
      </c>
      <c r="F223" s="28"/>
      <c r="G223" s="28"/>
      <c r="H223" s="28"/>
      <c r="I223" s="28"/>
      <c r="J223" s="28"/>
      <c r="K223" s="28"/>
    </row>
    <row r="224" spans="3:11" hidden="1">
      <c r="C224" s="28">
        <f ca="1"/>
        <v>127.69941039054011</v>
      </c>
      <c r="D224" s="28">
        <f ca="1"/>
        <v>219.83051029955229</v>
      </c>
      <c r="E224" s="28">
        <f ca="1"/>
        <v>254.2294095352722</v>
      </c>
      <c r="F224" s="28"/>
      <c r="G224" s="28"/>
      <c r="H224" s="28"/>
      <c r="I224" s="28"/>
      <c r="J224" s="28"/>
      <c r="K224" s="28"/>
    </row>
    <row r="225" spans="3:11" hidden="1">
      <c r="C225" s="28">
        <f ca="1"/>
        <v>127.72080076041577</v>
      </c>
      <c r="D225" s="28">
        <f ca="1"/>
        <v>220.3061104854971</v>
      </c>
      <c r="E225" s="28">
        <f ca="1"/>
        <v>254.65149766716448</v>
      </c>
      <c r="F225" s="28"/>
      <c r="G225" s="28"/>
      <c r="H225" s="28"/>
      <c r="I225" s="28"/>
      <c r="J225" s="28"/>
      <c r="K225" s="28"/>
    </row>
    <row r="226" spans="3:11" hidden="1">
      <c r="C226" s="28">
        <f ca="1"/>
        <v>127.67590903190002</v>
      </c>
      <c r="D226" s="28">
        <f ca="1"/>
        <v>220.53121697247917</v>
      </c>
      <c r="E226" s="28">
        <f ca="1"/>
        <v>254.82377323649513</v>
      </c>
      <c r="F226" s="28"/>
      <c r="G226" s="28"/>
      <c r="H226" s="28"/>
      <c r="I226" s="28"/>
      <c r="J226" s="28"/>
      <c r="K226" s="28"/>
    </row>
    <row r="227" spans="3:11" hidden="1">
      <c r="C227" s="28">
        <f ca="1"/>
        <v>127.62709112591007</v>
      </c>
      <c r="D227" s="28">
        <f ca="1"/>
        <v>219.96817406543724</v>
      </c>
      <c r="E227" s="28">
        <f ca="1"/>
        <v>254.31215462683619</v>
      </c>
      <c r="F227" s="28"/>
      <c r="G227" s="28"/>
      <c r="H227" s="28"/>
      <c r="I227" s="28"/>
      <c r="J227" s="28"/>
      <c r="K227" s="28"/>
    </row>
    <row r="228" spans="3:11" hidden="1">
      <c r="C228" s="28">
        <f ca="1"/>
        <v>127.66379178374969</v>
      </c>
      <c r="D228" s="28">
        <f ca="1"/>
        <v>220.06741002617514</v>
      </c>
      <c r="E228" s="28">
        <f ca="1"/>
        <v>254.41640805622831</v>
      </c>
      <c r="F228" s="28"/>
      <c r="G228" s="28"/>
      <c r="H228" s="28"/>
      <c r="I228" s="28"/>
      <c r="J228" s="28"/>
      <c r="K228" s="28"/>
    </row>
    <row r="229" spans="3:11" hidden="1">
      <c r="C229" s="28">
        <f ca="1"/>
        <v>127.67426397894201</v>
      </c>
      <c r="D229" s="28">
        <f ca="1"/>
        <v>220.28652591772106</v>
      </c>
      <c r="E229" s="28">
        <f ca="1"/>
        <v>254.61121574562139</v>
      </c>
      <c r="F229" s="28"/>
      <c r="G229" s="28"/>
      <c r="H229" s="28"/>
      <c r="I229" s="28"/>
      <c r="J229" s="28"/>
      <c r="K229" s="28"/>
    </row>
    <row r="230" spans="3:11" hidden="1">
      <c r="C230" s="28">
        <f ca="1"/>
        <v>127.77759342601532</v>
      </c>
      <c r="D230" s="28">
        <f ca="1"/>
        <v>219.82212043990253</v>
      </c>
      <c r="E230" s="28">
        <f ca="1"/>
        <v>254.26143635329186</v>
      </c>
      <c r="F230" s="28"/>
      <c r="G230" s="28"/>
      <c r="H230" s="28"/>
      <c r="I230" s="28"/>
      <c r="J230" s="28"/>
      <c r="K230" s="28"/>
    </row>
    <row r="231" spans="3:11" hidden="1">
      <c r="C231" s="28">
        <f ca="1"/>
        <v>127.80040618838683</v>
      </c>
      <c r="D231" s="28">
        <f ca="1"/>
        <v>219.53349561525621</v>
      </c>
      <c r="E231" s="28">
        <f ca="1"/>
        <v>254.02342316993207</v>
      </c>
      <c r="F231" s="28"/>
      <c r="G231" s="28"/>
      <c r="H231" s="28"/>
      <c r="I231" s="28"/>
      <c r="J231" s="28"/>
      <c r="K231" s="28"/>
    </row>
    <row r="232" spans="3:11" hidden="1">
      <c r="C232" s="28">
        <f ca="1"/>
        <v>127.72209366196579</v>
      </c>
      <c r="D232" s="28">
        <f ca="1"/>
        <v>219.98536288289873</v>
      </c>
      <c r="E232" s="28">
        <f ca="1"/>
        <v>254.37471000890909</v>
      </c>
      <c r="F232" s="28"/>
      <c r="G232" s="28"/>
      <c r="H232" s="28"/>
      <c r="I232" s="28"/>
      <c r="J232" s="28"/>
      <c r="K232" s="28"/>
    </row>
    <row r="233" spans="3:11" hidden="1">
      <c r="C233" s="28">
        <f ca="1"/>
        <v>127.78185353494439</v>
      </c>
      <c r="D233" s="28">
        <f ca="1"/>
        <v>219.62733282656282</v>
      </c>
      <c r="E233" s="28">
        <f ca="1"/>
        <v>254.09519361321216</v>
      </c>
      <c r="F233" s="28"/>
      <c r="G233" s="28"/>
      <c r="H233" s="28"/>
      <c r="I233" s="28"/>
      <c r="J233" s="28"/>
      <c r="K233" s="28"/>
    </row>
    <row r="234" spans="3:11" hidden="1">
      <c r="C234" s="28">
        <f ca="1"/>
        <v>127.66619317143403</v>
      </c>
      <c r="D234" s="28">
        <f ca="1"/>
        <v>220.13066117388053</v>
      </c>
      <c r="E234" s="28">
        <f ca="1"/>
        <v>254.4723263298697</v>
      </c>
      <c r="F234" s="28"/>
      <c r="G234" s="28"/>
      <c r="H234" s="28"/>
      <c r="I234" s="28"/>
      <c r="J234" s="28"/>
      <c r="K234" s="28"/>
    </row>
    <row r="235" spans="3:11" hidden="1">
      <c r="C235" s="28">
        <f ca="1"/>
        <v>127.7108175720775</v>
      </c>
      <c r="D235" s="28">
        <f ca="1"/>
        <v>220.13466714823329</v>
      </c>
      <c r="E235" s="28">
        <f ca="1"/>
        <v>254.49818192944309</v>
      </c>
      <c r="F235" s="28"/>
      <c r="G235" s="28"/>
      <c r="H235" s="28"/>
      <c r="I235" s="28"/>
      <c r="J235" s="28"/>
      <c r="K235" s="28"/>
    </row>
    <row r="236" spans="3:11" hidden="1">
      <c r="C236" s="28">
        <f ca="1"/>
        <v>127.73004848962988</v>
      </c>
      <c r="D236" s="28">
        <f ca="1"/>
        <v>220.20139211341316</v>
      </c>
      <c r="E236" s="28">
        <f ca="1"/>
        <v>254.56554828933221</v>
      </c>
      <c r="F236" s="28"/>
      <c r="G236" s="28"/>
      <c r="H236" s="28"/>
      <c r="I236" s="28"/>
      <c r="J236" s="28"/>
      <c r="K236" s="28"/>
    </row>
    <row r="237" spans="3:11" hidden="1">
      <c r="C237" s="28">
        <f ca="1"/>
        <v>127.66072944194924</v>
      </c>
      <c r="D237" s="28">
        <f ca="1"/>
        <v>219.96090418542076</v>
      </c>
      <c r="E237" s="28">
        <f ca="1"/>
        <v>254.3227500868108</v>
      </c>
      <c r="F237" s="28"/>
      <c r="G237" s="28"/>
      <c r="H237" s="28"/>
      <c r="I237" s="28"/>
      <c r="J237" s="28"/>
      <c r="K237" s="28"/>
    </row>
    <row r="238" spans="3:11" hidden="1">
      <c r="C238" s="28">
        <f ca="1"/>
        <v>127.77283955574948</v>
      </c>
      <c r="D238" s="28">
        <f ca="1"/>
        <v>219.92384473956895</v>
      </c>
      <c r="E238" s="28">
        <f ca="1"/>
        <v>254.34699922187664</v>
      </c>
      <c r="F238" s="28"/>
      <c r="G238" s="28"/>
      <c r="H238" s="28"/>
      <c r="I238" s="28"/>
      <c r="J238" s="28"/>
      <c r="K238" s="28"/>
    </row>
    <row r="239" spans="3:11" hidden="1">
      <c r="C239" s="28">
        <f ca="1"/>
        <v>127.7301912926352</v>
      </c>
      <c r="D239" s="28">
        <f ca="1"/>
        <v>219.8551202183564</v>
      </c>
      <c r="E239" s="28">
        <f ca="1"/>
        <v>254.26615121537733</v>
      </c>
      <c r="F239" s="28"/>
      <c r="G239" s="28"/>
      <c r="H239" s="28"/>
      <c r="I239" s="28"/>
      <c r="J239" s="28"/>
      <c r="K239" s="28"/>
    </row>
    <row r="240" spans="3:11" hidden="1">
      <c r="C240" s="28">
        <f ca="1"/>
        <v>127.78422561749942</v>
      </c>
      <c r="D240" s="28">
        <f ca="1"/>
        <v>219.34005182112188</v>
      </c>
      <c r="E240" s="28">
        <f ca="1"/>
        <v>253.84811728582198</v>
      </c>
      <c r="F240" s="28"/>
      <c r="G240" s="28"/>
      <c r="H240" s="28"/>
      <c r="I240" s="28"/>
      <c r="J240" s="28"/>
      <c r="K240" s="28"/>
    </row>
    <row r="241" spans="3:11" hidden="1">
      <c r="C241" s="28">
        <f ca="1"/>
        <v>127.67295949021231</v>
      </c>
      <c r="D241" s="28">
        <f ca="1"/>
        <v>220.0734231700271</v>
      </c>
      <c r="E241" s="28">
        <f ca="1"/>
        <v>254.42620967731139</v>
      </c>
      <c r="F241" s="28"/>
      <c r="G241" s="28"/>
      <c r="H241" s="28"/>
      <c r="I241" s="28"/>
      <c r="J241" s="28"/>
      <c r="K241" s="28"/>
    </row>
    <row r="242" spans="3:11" hidden="1">
      <c r="C242" s="28">
        <f ca="1"/>
        <v>127.77739969194278</v>
      </c>
      <c r="D242" s="28">
        <f ca="1"/>
        <v>219.67470324075612</v>
      </c>
      <c r="E242" s="28">
        <f ca="1"/>
        <v>254.13389997390894</v>
      </c>
      <c r="F242" s="28"/>
      <c r="G242" s="28"/>
      <c r="H242" s="28"/>
      <c r="I242" s="28"/>
      <c r="J242" s="28"/>
      <c r="K242" s="28"/>
    </row>
    <row r="243" spans="3:11" hidden="1">
      <c r="C243" s="28">
        <f ca="1"/>
        <v>127.70605563361856</v>
      </c>
      <c r="D243" s="28">
        <f ca="1"/>
        <v>219.96839372990945</v>
      </c>
      <c r="E243" s="28">
        <f ca="1"/>
        <v>254.3519822718379</v>
      </c>
      <c r="F243" s="28"/>
      <c r="G243" s="28"/>
      <c r="H243" s="28"/>
      <c r="I243" s="28"/>
      <c r="J243" s="28"/>
      <c r="K243" s="28"/>
    </row>
    <row r="244" spans="3:11" hidden="1">
      <c r="C244" s="28">
        <f ca="1"/>
        <v>127.77096528838311</v>
      </c>
      <c r="D244" s="28">
        <f ca="1"/>
        <v>219.58169390608577</v>
      </c>
      <c r="E244" s="28">
        <f ca="1"/>
        <v>254.05027035882316</v>
      </c>
      <c r="F244" s="28"/>
      <c r="G244" s="28"/>
      <c r="H244" s="28"/>
      <c r="I244" s="28"/>
      <c r="J244" s="28"/>
      <c r="K244" s="28"/>
    </row>
    <row r="245" spans="3:11" hidden="1">
      <c r="C245" s="28">
        <f ca="1"/>
        <v>127.61394420559544</v>
      </c>
      <c r="D245" s="28">
        <f ca="1"/>
        <v>219.97770344280036</v>
      </c>
      <c r="E245" s="28">
        <f ca="1"/>
        <v>254.31379979796114</v>
      </c>
      <c r="F245" s="28"/>
      <c r="G245" s="28"/>
      <c r="H245" s="28"/>
      <c r="I245" s="28"/>
      <c r="J245" s="28"/>
      <c r="K245" s="28"/>
    </row>
    <row r="246" spans="3:11" hidden="1">
      <c r="C246" s="28">
        <f ca="1"/>
        <v>127.69068232251817</v>
      </c>
      <c r="D246" s="28">
        <f ca="1"/>
        <v>219.93308869439991</v>
      </c>
      <c r="E246" s="28">
        <f ca="1"/>
        <v>254.31373115632005</v>
      </c>
      <c r="F246" s="28"/>
      <c r="G246" s="28"/>
      <c r="H246" s="28"/>
      <c r="I246" s="28"/>
      <c r="J246" s="28"/>
      <c r="K246" s="28"/>
    </row>
    <row r="247" spans="3:11" hidden="1">
      <c r="C247" s="28">
        <f ca="1"/>
        <v>127.71326252401937</v>
      </c>
      <c r="D247" s="28">
        <f ca="1"/>
        <v>219.56937293723271</v>
      </c>
      <c r="E247" s="28">
        <f ca="1"/>
        <v>254.01060402388455</v>
      </c>
      <c r="F247" s="28"/>
      <c r="G247" s="28"/>
      <c r="H247" s="28"/>
      <c r="I247" s="28"/>
      <c r="J247" s="28"/>
      <c r="K247" s="28"/>
    </row>
    <row r="248" spans="3:11" hidden="1">
      <c r="C248" s="28">
        <f ca="1"/>
        <v>127.75919265341632</v>
      </c>
      <c r="D248" s="28">
        <f ca="1"/>
        <v>219.95586930765811</v>
      </c>
      <c r="E248" s="28">
        <f ca="1"/>
        <v>254.36783552631084</v>
      </c>
      <c r="F248" s="28"/>
      <c r="G248" s="28"/>
      <c r="H248" s="28"/>
      <c r="I248" s="28"/>
      <c r="J248" s="28"/>
      <c r="K248" s="28"/>
    </row>
    <row r="249" spans="3:11" hidden="1">
      <c r="C249" s="28">
        <f ca="1"/>
        <v>127.75613011676174</v>
      </c>
      <c r="D249" s="28">
        <f ca="1"/>
        <v>219.83657475810776</v>
      </c>
      <c r="E249" s="28">
        <f ca="1"/>
        <v>254.26314790741512</v>
      </c>
      <c r="F249" s="28"/>
      <c r="G249" s="28"/>
      <c r="H249" s="28"/>
      <c r="I249" s="28"/>
      <c r="J249" s="28"/>
      <c r="K249" s="28"/>
    </row>
    <row r="250" spans="3:11" hidden="1">
      <c r="C250" s="28">
        <f ca="1"/>
        <v>127.69161995394349</v>
      </c>
      <c r="D250" s="28">
        <f ca="1"/>
        <v>219.93012579257476</v>
      </c>
      <c r="E250" s="28">
        <f ca="1"/>
        <v>254.31163960306674</v>
      </c>
      <c r="F250" s="28"/>
      <c r="G250" s="28"/>
      <c r="H250" s="28"/>
      <c r="I250" s="28"/>
      <c r="J250" s="28"/>
      <c r="K250" s="28"/>
    </row>
    <row r="251" spans="3:11" hidden="1">
      <c r="C251" s="28">
        <f ca="1"/>
        <v>127.75869997663052</v>
      </c>
      <c r="D251" s="28">
        <f ca="1"/>
        <v>219.96077678609072</v>
      </c>
      <c r="E251" s="28">
        <f ca="1"/>
        <v>254.37183166392288</v>
      </c>
      <c r="F251" s="28"/>
      <c r="G251" s="28"/>
      <c r="H251" s="28"/>
      <c r="I251" s="28"/>
      <c r="J251" s="28"/>
      <c r="K251" s="28"/>
    </row>
    <row r="252" spans="3:11" hidden="1">
      <c r="C252" s="28">
        <f ca="1"/>
        <v>127.64410930677172</v>
      </c>
      <c r="D252" s="28">
        <f ca="1"/>
        <v>220.20331376065423</v>
      </c>
      <c r="E252" s="28">
        <f ca="1"/>
        <v>254.52410108257376</v>
      </c>
      <c r="F252" s="28"/>
      <c r="G252" s="28"/>
      <c r="H252" s="28"/>
      <c r="I252" s="28"/>
      <c r="J252" s="28"/>
      <c r="K252" s="28"/>
    </row>
    <row r="253" spans="3:11" hidden="1">
      <c r="C253" s="28">
        <f ca="1"/>
        <v>127.67681584966395</v>
      </c>
      <c r="D253" s="28">
        <f ca="1"/>
        <v>219.659089570845</v>
      </c>
      <c r="E253" s="28">
        <f ca="1"/>
        <v>254.06984263505478</v>
      </c>
      <c r="F253" s="28"/>
      <c r="G253" s="28"/>
      <c r="H253" s="28"/>
      <c r="I253" s="28"/>
      <c r="J253" s="28"/>
      <c r="K253" s="28"/>
    </row>
    <row r="254" spans="3:11" hidden="1">
      <c r="C254" s="28">
        <f ca="1"/>
        <v>127.71007878934343</v>
      </c>
      <c r="D254" s="28">
        <f ca="1"/>
        <v>219.69804751370793</v>
      </c>
      <c r="E254" s="28">
        <f ca="1"/>
        <v>254.12023985844922</v>
      </c>
      <c r="F254" s="28"/>
      <c r="G254" s="28"/>
      <c r="H254" s="28"/>
      <c r="I254" s="28"/>
      <c r="J254" s="28"/>
      <c r="K254" s="28"/>
    </row>
    <row r="255" spans="3:11" hidden="1">
      <c r="C255" s="28">
        <f ca="1"/>
        <v>127.76711958464078</v>
      </c>
      <c r="D255" s="28">
        <f ca="1"/>
        <v>219.90492155974491</v>
      </c>
      <c r="E255" s="28">
        <f ca="1"/>
        <v>254.32776366954801</v>
      </c>
      <c r="F255" s="28"/>
      <c r="G255" s="28"/>
      <c r="H255" s="28"/>
      <c r="I255" s="28"/>
      <c r="J255" s="28"/>
      <c r="K255" s="28"/>
    </row>
    <row r="256" spans="3:11" hidden="1">
      <c r="C256" s="28">
        <f ca="1"/>
        <v>127.81796007637402</v>
      </c>
      <c r="D256" s="28">
        <f ca="1"/>
        <v>219.56354534008355</v>
      </c>
      <c r="E256" s="28">
        <f ca="1"/>
        <v>254.05822435101854</v>
      </c>
      <c r="F256" s="28"/>
      <c r="G256" s="28"/>
      <c r="H256" s="28"/>
      <c r="I256" s="28"/>
      <c r="J256" s="28"/>
      <c r="K256" s="28"/>
    </row>
    <row r="257" spans="3:11" hidden="1">
      <c r="C257" s="28">
        <f ca="1"/>
        <v>127.77410329325966</v>
      </c>
      <c r="D257" s="28">
        <f ca="1"/>
        <v>219.74109664125208</v>
      </c>
      <c r="E257" s="28">
        <f ca="1"/>
        <v>254.18963595216994</v>
      </c>
      <c r="F257" s="28"/>
      <c r="G257" s="28"/>
      <c r="H257" s="28"/>
      <c r="I257" s="28"/>
      <c r="J257" s="28"/>
      <c r="K257" s="28"/>
    </row>
    <row r="258" spans="3:11" hidden="1">
      <c r="C258" s="28">
        <f ca="1"/>
        <v>127.78166886813923</v>
      </c>
      <c r="D258" s="28">
        <f ca="1"/>
        <v>219.89053183394245</v>
      </c>
      <c r="E258" s="28">
        <f ca="1"/>
        <v>254.32263149185297</v>
      </c>
      <c r="F258" s="28"/>
      <c r="G258" s="28"/>
      <c r="H258" s="28"/>
      <c r="I258" s="28"/>
      <c r="J258" s="28"/>
      <c r="K258" s="28"/>
    </row>
    <row r="259" spans="3:11" hidden="1">
      <c r="C259" s="28">
        <f ca="1"/>
        <v>127.84967078489751</v>
      </c>
      <c r="D259" s="28">
        <f ca="1"/>
        <v>219.63868202229219</v>
      </c>
      <c r="E259" s="28">
        <f ca="1"/>
        <v>254.1391134010982</v>
      </c>
      <c r="F259" s="28"/>
      <c r="G259" s="28"/>
      <c r="H259" s="28"/>
      <c r="I259" s="28"/>
      <c r="J259" s="28"/>
      <c r="K259" s="28"/>
    </row>
    <row r="260" spans="3:11" hidden="1">
      <c r="C260" s="28">
        <f ca="1"/>
        <v>127.79166947726301</v>
      </c>
      <c r="D260" s="28">
        <f ca="1"/>
        <v>219.71939407050161</v>
      </c>
      <c r="E260" s="28">
        <f ca="1"/>
        <v>254.17970595327711</v>
      </c>
      <c r="F260" s="28"/>
      <c r="G260" s="28"/>
      <c r="H260" s="28"/>
      <c r="I260" s="28"/>
      <c r="J260" s="28"/>
      <c r="K260" s="28"/>
    </row>
    <row r="261" spans="3:11" hidden="1">
      <c r="C261" s="28">
        <f ca="1"/>
        <v>127.77778293774742</v>
      </c>
      <c r="D261" s="28">
        <f ca="1"/>
        <v>219.84473072344636</v>
      </c>
      <c r="E261" s="28">
        <f ca="1"/>
        <v>254.28107959372585</v>
      </c>
      <c r="F261" s="28"/>
      <c r="G261" s="28"/>
      <c r="H261" s="28"/>
      <c r="I261" s="28"/>
      <c r="J261" s="28"/>
      <c r="K261" s="28"/>
    </row>
    <row r="262" spans="3:11" hidden="1">
      <c r="C262" s="28">
        <f ca="1"/>
        <v>127.62213190968811</v>
      </c>
      <c r="D262" s="28">
        <f ca="1"/>
        <v>219.8975378840494</v>
      </c>
      <c r="E262" s="28">
        <f ca="1"/>
        <v>254.24857073470594</v>
      </c>
      <c r="F262" s="28"/>
      <c r="G262" s="28"/>
      <c r="H262" s="28"/>
      <c r="I262" s="28"/>
      <c r="J262" s="28"/>
      <c r="K262" s="28"/>
    </row>
    <row r="263" spans="3:11" hidden="1">
      <c r="C263" s="28">
        <f ca="1"/>
        <v>127.7261741586855</v>
      </c>
      <c r="D263" s="28">
        <f ca="1"/>
        <v>219.7097668893808</v>
      </c>
      <c r="E263" s="28">
        <f ca="1"/>
        <v>254.13846074886209</v>
      </c>
      <c r="F263" s="28"/>
      <c r="G263" s="28"/>
      <c r="H263" s="28"/>
      <c r="I263" s="28"/>
      <c r="J263" s="28"/>
      <c r="K263" s="28"/>
    </row>
    <row r="264" spans="3:11" hidden="1">
      <c r="C264" s="28">
        <f ca="1"/>
        <v>127.79741066141113</v>
      </c>
      <c r="D264" s="28">
        <f ca="1"/>
        <v>219.56145299237164</v>
      </c>
      <c r="E264" s="28">
        <f ca="1"/>
        <v>254.04607812734048</v>
      </c>
      <c r="F264" s="28"/>
      <c r="G264" s="28"/>
      <c r="H264" s="28"/>
      <c r="I264" s="28"/>
      <c r="J264" s="28"/>
      <c r="K264" s="28"/>
    </row>
    <row r="265" spans="3:11" hidden="1">
      <c r="C265" s="28">
        <f ca="1"/>
        <v>127.76683119034091</v>
      </c>
      <c r="D265" s="28">
        <f ca="1"/>
        <v>219.75186009309053</v>
      </c>
      <c r="E265" s="28">
        <f ca="1"/>
        <v>254.19528549285548</v>
      </c>
      <c r="F265" s="28"/>
      <c r="G265" s="28"/>
      <c r="H265" s="28"/>
      <c r="I265" s="28"/>
      <c r="J265" s="28"/>
      <c r="K265" s="28"/>
    </row>
    <row r="266" spans="3:11" hidden="1">
      <c r="C266" s="28">
        <f ca="1"/>
        <v>127.77767324450424</v>
      </c>
      <c r="D266" s="28">
        <f ca="1"/>
        <v>219.85750566323003</v>
      </c>
      <c r="E266" s="28">
        <f ca="1"/>
        <v>254.29206943244714</v>
      </c>
      <c r="F266" s="28"/>
      <c r="G266" s="28"/>
      <c r="H266" s="28"/>
      <c r="I266" s="28"/>
      <c r="J266" s="28"/>
      <c r="K266" s="28"/>
    </row>
    <row r="267" spans="3:11" hidden="1">
      <c r="C267" s="28">
        <f ca="1"/>
        <v>127.80667799104566</v>
      </c>
      <c r="D267" s="28">
        <f ca="1"/>
        <v>219.59027003263839</v>
      </c>
      <c r="E267" s="28">
        <f ca="1"/>
        <v>254.07564549187686</v>
      </c>
      <c r="F267" s="28"/>
      <c r="G267" s="28"/>
      <c r="H267" s="28"/>
      <c r="I267" s="28"/>
      <c r="J267" s="28"/>
      <c r="K267" s="28"/>
    </row>
    <row r="268" spans="3:11" hidden="1">
      <c r="C268" s="28">
        <f ca="1"/>
        <v>127.76552373497825</v>
      </c>
      <c r="D268" s="28">
        <f ca="1"/>
        <v>219.78984982631937</v>
      </c>
      <c r="E268" s="28">
        <f ca="1"/>
        <v>254.22747125743376</v>
      </c>
      <c r="F268" s="28"/>
      <c r="G268" s="28"/>
      <c r="H268" s="28"/>
      <c r="I268" s="28"/>
      <c r="J268" s="28"/>
      <c r="K268" s="28"/>
    </row>
    <row r="269" spans="3:11" hidden="1">
      <c r="C269" s="28">
        <f ca="1"/>
        <v>127.80705289108444</v>
      </c>
      <c r="D269" s="28">
        <f ca="1"/>
        <v>219.77161197124471</v>
      </c>
      <c r="E269" s="28">
        <f ca="1"/>
        <v>254.23257894523238</v>
      </c>
      <c r="F269" s="28"/>
      <c r="G269" s="28"/>
      <c r="H269" s="28"/>
      <c r="I269" s="28"/>
      <c r="J269" s="28"/>
      <c r="K269" s="28"/>
    </row>
    <row r="270" spans="3:11" hidden="1">
      <c r="C270" s="28">
        <f ca="1"/>
        <v>127.79158469159904</v>
      </c>
      <c r="D270" s="28">
        <f ca="1"/>
        <v>219.7697679379483</v>
      </c>
      <c r="E270" s="28">
        <f ca="1"/>
        <v>254.2232090456923</v>
      </c>
      <c r="F270" s="28"/>
      <c r="G270" s="28"/>
      <c r="H270" s="28"/>
      <c r="I270" s="28"/>
      <c r="J270" s="28"/>
      <c r="K270" s="28"/>
    </row>
    <row r="271" spans="3:11" hidden="1">
      <c r="C271" s="28">
        <f ca="1"/>
        <v>127.74115721660496</v>
      </c>
      <c r="D271" s="28">
        <f ca="1"/>
        <v>219.98733492260246</v>
      </c>
      <c r="E271" s="28">
        <f ca="1"/>
        <v>254.38598776934757</v>
      </c>
      <c r="F271" s="28"/>
      <c r="G271" s="28"/>
      <c r="H271" s="28"/>
      <c r="I271" s="28"/>
      <c r="J271" s="28"/>
      <c r="K271" s="28"/>
    </row>
    <row r="272" spans="3:11" hidden="1">
      <c r="C272" s="28">
        <f ca="1"/>
        <v>127.71763427937533</v>
      </c>
      <c r="D272" s="28">
        <f ca="1"/>
        <v>219.91939454673789</v>
      </c>
      <c r="E272" s="28">
        <f ca="1"/>
        <v>254.3154226619456</v>
      </c>
      <c r="F272" s="28"/>
      <c r="G272" s="28"/>
      <c r="H272" s="28"/>
      <c r="I272" s="28"/>
      <c r="J272" s="28"/>
      <c r="K272" s="28"/>
    </row>
    <row r="273" spans="3:11" hidden="1">
      <c r="C273" s="28">
        <f ca="1"/>
        <v>127.61226167025613</v>
      </c>
      <c r="D273" s="28">
        <f ca="1"/>
        <v>219.71233436219856</v>
      </c>
      <c r="E273" s="28">
        <f ca="1"/>
        <v>254.08344928287724</v>
      </c>
      <c r="F273" s="28"/>
      <c r="G273" s="28"/>
      <c r="H273" s="28"/>
      <c r="I273" s="28"/>
      <c r="J273" s="28"/>
      <c r="K273" s="28"/>
    </row>
    <row r="274" spans="3:11" hidden="1">
      <c r="C274" s="28">
        <f ca="1"/>
        <v>127.74593242958159</v>
      </c>
      <c r="D274" s="28">
        <f ca="1"/>
        <v>219.50950677297016</v>
      </c>
      <c r="E274" s="28">
        <f ca="1"/>
        <v>253.97528780575456</v>
      </c>
      <c r="F274" s="28"/>
      <c r="G274" s="28"/>
      <c r="H274" s="28"/>
      <c r="I274" s="28"/>
      <c r="J274" s="28"/>
      <c r="K274" s="28"/>
    </row>
    <row r="275" spans="3:11" hidden="1">
      <c r="C275" s="28">
        <f ca="1"/>
        <v>127.76409941397316</v>
      </c>
      <c r="D275" s="28">
        <f ca="1"/>
        <v>219.38967377513686</v>
      </c>
      <c r="E275" s="28">
        <f ca="1"/>
        <v>253.8808658765457</v>
      </c>
      <c r="F275" s="28"/>
      <c r="G275" s="28"/>
      <c r="H275" s="28"/>
      <c r="I275" s="28"/>
      <c r="J275" s="28"/>
      <c r="K275" s="28"/>
    </row>
    <row r="276" spans="3:11" hidden="1">
      <c r="C276" s="28">
        <f ca="1"/>
        <v>127.74578854886416</v>
      </c>
      <c r="D276" s="28">
        <f ca="1"/>
        <v>219.52872813337547</v>
      </c>
      <c r="E276" s="28">
        <f ca="1"/>
        <v>253.99182854538566</v>
      </c>
      <c r="F276" s="28"/>
      <c r="G276" s="28"/>
      <c r="H276" s="28"/>
      <c r="I276" s="28"/>
      <c r="J276" s="28"/>
      <c r="K276" s="28"/>
    </row>
    <row r="277" spans="3:11" hidden="1">
      <c r="C277" s="28">
        <f ca="1"/>
        <v>127.63834186575448</v>
      </c>
      <c r="D277" s="28">
        <f ca="1"/>
        <v>219.7305264960643</v>
      </c>
      <c r="E277" s="28">
        <f ca="1"/>
        <v>254.11227949171766</v>
      </c>
      <c r="F277" s="28"/>
      <c r="G277" s="28"/>
      <c r="H277" s="28"/>
      <c r="I277" s="28"/>
      <c r="J277" s="28"/>
      <c r="K277" s="28"/>
    </row>
    <row r="278" spans="3:11" hidden="1">
      <c r="C278" s="28">
        <f ca="1"/>
        <v>127.6898275624693</v>
      </c>
      <c r="D278" s="28">
        <f ca="1"/>
        <v>220.15528299539582</v>
      </c>
      <c r="E278" s="28">
        <f ca="1"/>
        <v>254.50548263979692</v>
      </c>
      <c r="F278" s="28"/>
      <c r="G278" s="28"/>
      <c r="H278" s="28"/>
      <c r="I278" s="28"/>
      <c r="J278" s="28"/>
      <c r="K278" s="28"/>
    </row>
    <row r="279" spans="3:11" hidden="1">
      <c r="C279" s="28">
        <f ca="1"/>
        <v>127.70222747172957</v>
      </c>
      <c r="D279" s="28">
        <f ca="1"/>
        <v>219.94673512392168</v>
      </c>
      <c r="E279" s="28">
        <f ca="1"/>
        <v>254.33132955441005</v>
      </c>
      <c r="F279" s="28"/>
      <c r="G279" s="28"/>
      <c r="H279" s="28"/>
      <c r="I279" s="28"/>
      <c r="J279" s="28"/>
      <c r="K279" s="28"/>
    </row>
    <row r="280" spans="3:11" hidden="1">
      <c r="C280" s="28">
        <f ca="1"/>
        <v>127.77667775809876</v>
      </c>
      <c r="D280" s="28">
        <f ca="1"/>
        <v>219.61253040351278</v>
      </c>
      <c r="E280" s="28">
        <f ca="1"/>
        <v>254.07979630252154</v>
      </c>
      <c r="F280" s="28"/>
      <c r="G280" s="28"/>
      <c r="H280" s="28"/>
      <c r="I280" s="28"/>
      <c r="J280" s="28"/>
      <c r="K280" s="28"/>
    </row>
    <row r="281" spans="3:11" hidden="1">
      <c r="C281" s="28">
        <f ca="1"/>
        <v>127.79684583543849</v>
      </c>
      <c r="D281" s="28">
        <f ca="1"/>
        <v>219.86525992146318</v>
      </c>
      <c r="E281" s="28">
        <f ca="1"/>
        <v>254.30840789446856</v>
      </c>
      <c r="F281" s="28"/>
      <c r="G281" s="28"/>
      <c r="H281" s="28"/>
      <c r="I281" s="28"/>
      <c r="J281" s="28"/>
      <c r="K281" s="28"/>
    </row>
    <row r="282" spans="3:11" hidden="1">
      <c r="C282" s="28">
        <f ca="1"/>
        <v>127.67052103329914</v>
      </c>
      <c r="D282" s="28">
        <f ca="1"/>
        <v>219.99558278352615</v>
      </c>
      <c r="E282" s="28">
        <f ca="1"/>
        <v>254.35765839694582</v>
      </c>
      <c r="F282" s="28"/>
      <c r="G282" s="28"/>
      <c r="H282" s="28"/>
      <c r="I282" s="28"/>
      <c r="J282" s="28"/>
      <c r="K282" s="28"/>
    </row>
    <row r="283" spans="3:11" hidden="1">
      <c r="C283" s="28">
        <f ca="1"/>
        <v>127.73446540887585</v>
      </c>
      <c r="D283" s="28">
        <f ca="1"/>
        <v>220.13926595850029</v>
      </c>
      <c r="E283" s="28">
        <f ca="1"/>
        <v>254.51402725594247</v>
      </c>
      <c r="F283" s="28"/>
      <c r="G283" s="28"/>
      <c r="H283" s="28"/>
      <c r="I283" s="28"/>
      <c r="J283" s="28"/>
      <c r="K283" s="28"/>
    </row>
    <row r="284" spans="3:11" hidden="1">
      <c r="C284" s="28">
        <f ca="1"/>
        <v>127.72514689492458</v>
      </c>
      <c r="D284" s="28">
        <f ca="1"/>
        <v>220.1686938154603</v>
      </c>
      <c r="E284" s="28">
        <f ca="1"/>
        <v>254.53480486121336</v>
      </c>
      <c r="F284" s="28"/>
      <c r="G284" s="28"/>
      <c r="H284" s="28"/>
      <c r="I284" s="28"/>
      <c r="J284" s="28"/>
      <c r="K284" s="28"/>
    </row>
    <row r="285" spans="3:11" hidden="1">
      <c r="C285" s="28">
        <f ca="1"/>
        <v>127.72713848732353</v>
      </c>
      <c r="D285" s="28">
        <f ca="1"/>
        <v>219.64314672970258</v>
      </c>
      <c r="E285" s="28">
        <f ca="1"/>
        <v>254.08135274255289</v>
      </c>
      <c r="F285" s="28"/>
      <c r="G285" s="28"/>
      <c r="H285" s="28"/>
      <c r="I285" s="28"/>
      <c r="J285" s="28"/>
      <c r="K285" s="28"/>
    </row>
    <row r="286" spans="3:11" hidden="1">
      <c r="C286" s="28">
        <f ca="1"/>
        <v>127.8042327450403</v>
      </c>
      <c r="D286" s="28">
        <f ca="1"/>
        <v>219.66888045579213</v>
      </c>
      <c r="E286" s="28">
        <f ca="1"/>
        <v>254.14235961021831</v>
      </c>
      <c r="F286" s="28"/>
      <c r="G286" s="28"/>
      <c r="H286" s="28"/>
      <c r="I286" s="28"/>
      <c r="J286" s="28"/>
      <c r="K286" s="28"/>
    </row>
    <row r="287" spans="3:11" hidden="1">
      <c r="C287" s="28">
        <f ca="1"/>
        <v>127.69158172533676</v>
      </c>
      <c r="D287" s="28">
        <f ca="1"/>
        <v>219.68871765557137</v>
      </c>
      <c r="E287" s="28">
        <f ca="1"/>
        <v>254.10287819831501</v>
      </c>
      <c r="F287" s="28"/>
      <c r="G287" s="28"/>
      <c r="H287" s="28"/>
      <c r="I287" s="28"/>
      <c r="J287" s="28"/>
      <c r="K287" s="28"/>
    </row>
    <row r="288" spans="3:11" hidden="1">
      <c r="C288" s="28">
        <f ca="1"/>
        <v>127.6794804609172</v>
      </c>
      <c r="D288" s="28">
        <f ca="1"/>
        <v>219.50459936331865</v>
      </c>
      <c r="E288" s="28">
        <f ca="1"/>
        <v>253.93762791760651</v>
      </c>
      <c r="F288" s="28"/>
      <c r="G288" s="28"/>
      <c r="H288" s="28"/>
      <c r="I288" s="28"/>
      <c r="J288" s="28"/>
      <c r="K288" s="28"/>
    </row>
    <row r="289" spans="3:11" hidden="1">
      <c r="C289" s="28">
        <f ca="1"/>
        <v>127.78887827433303</v>
      </c>
      <c r="D289" s="28">
        <f ca="1"/>
        <v>219.52617292634207</v>
      </c>
      <c r="E289" s="28">
        <f ca="1"/>
        <v>254.01129504472541</v>
      </c>
      <c r="F289" s="28"/>
      <c r="G289" s="28"/>
      <c r="H289" s="28"/>
      <c r="I289" s="28"/>
      <c r="J289" s="28"/>
      <c r="K289" s="28"/>
    </row>
    <row r="290" spans="3:11" hidden="1">
      <c r="C290" s="28">
        <f ca="1"/>
        <v>127.71708870443079</v>
      </c>
      <c r="D290" s="28">
        <f ca="1"/>
        <v>220.09432629968444</v>
      </c>
      <c r="E290" s="28">
        <f ca="1"/>
        <v>254.46643632598662</v>
      </c>
      <c r="F290" s="28"/>
      <c r="G290" s="28"/>
      <c r="H290" s="28"/>
      <c r="I290" s="28"/>
      <c r="J290" s="28"/>
      <c r="K290" s="28"/>
    </row>
    <row r="291" spans="3:11" hidden="1">
      <c r="C291" s="28">
        <f ca="1"/>
        <v>127.78369619879658</v>
      </c>
      <c r="D291" s="28">
        <f ca="1"/>
        <v>219.75742334798232</v>
      </c>
      <c r="E291" s="28">
        <f ca="1"/>
        <v>254.20857210324493</v>
      </c>
      <c r="F291" s="28"/>
      <c r="G291" s="28"/>
      <c r="H291" s="28"/>
      <c r="I291" s="28"/>
      <c r="J291" s="28"/>
      <c r="K291" s="28"/>
    </row>
    <row r="292" spans="3:11" hidden="1">
      <c r="C292" s="28">
        <f ca="1"/>
        <v>127.76817823273099</v>
      </c>
      <c r="D292" s="28">
        <f ca="1"/>
        <v>219.8590427586833</v>
      </c>
      <c r="E292" s="28">
        <f ca="1"/>
        <v>254.28862745249825</v>
      </c>
      <c r="F292" s="28"/>
      <c r="G292" s="28"/>
      <c r="H292" s="28"/>
      <c r="I292" s="28"/>
      <c r="J292" s="28"/>
      <c r="K292" s="28"/>
    </row>
    <row r="293" spans="3:11" hidden="1">
      <c r="C293" s="28">
        <f ca="1"/>
        <v>127.75668677852434</v>
      </c>
      <c r="D293" s="28">
        <f ca="1"/>
        <v>219.5972794145049</v>
      </c>
      <c r="E293" s="28">
        <f ca="1"/>
        <v>254.05656091287645</v>
      </c>
      <c r="F293" s="28"/>
      <c r="G293" s="28"/>
      <c r="H293" s="28"/>
      <c r="I293" s="28"/>
      <c r="J293" s="28"/>
      <c r="K293" s="28"/>
    </row>
    <row r="294" spans="3:11" hidden="1">
      <c r="C294" s="28">
        <f ca="1"/>
        <v>127.85969519218813</v>
      </c>
      <c r="D294" s="28">
        <f ca="1"/>
        <v>219.66338792274425</v>
      </c>
      <c r="E294" s="28">
        <f ca="1"/>
        <v>254.16550837660344</v>
      </c>
      <c r="F294" s="28"/>
      <c r="G294" s="28"/>
      <c r="H294" s="28"/>
      <c r="I294" s="28"/>
      <c r="J294" s="28"/>
      <c r="K294" s="28"/>
    </row>
    <row r="295" spans="3:11" hidden="1">
      <c r="C295" s="28">
        <f ca="1"/>
        <v>127.76147547574014</v>
      </c>
      <c r="D295" s="28">
        <f ca="1"/>
        <v>219.67844988958623</v>
      </c>
      <c r="E295" s="28">
        <f ca="1"/>
        <v>254.12913245362012</v>
      </c>
      <c r="F295" s="28"/>
      <c r="G295" s="28"/>
      <c r="H295" s="28"/>
      <c r="I295" s="28"/>
      <c r="J295" s="28"/>
      <c r="K295" s="28"/>
    </row>
    <row r="296" spans="3:11" hidden="1">
      <c r="C296" s="28">
        <f ca="1"/>
        <v>127.7302014370473</v>
      </c>
      <c r="D296" s="28">
        <f ca="1"/>
        <v>219.60277220744743</v>
      </c>
      <c r="E296" s="28">
        <f ca="1"/>
        <v>254.0479913723876</v>
      </c>
      <c r="F296" s="28"/>
      <c r="G296" s="28"/>
      <c r="H296" s="28"/>
      <c r="I296" s="28"/>
      <c r="J296" s="28"/>
      <c r="K296" s="28"/>
    </row>
    <row r="297" spans="3:11" hidden="1">
      <c r="C297" s="28">
        <f ca="1"/>
        <v>127.72288913666964</v>
      </c>
      <c r="D297" s="28">
        <f ca="1"/>
        <v>219.8342543093427</v>
      </c>
      <c r="E297" s="28">
        <f ca="1"/>
        <v>254.24444099559534</v>
      </c>
      <c r="F297" s="28"/>
      <c r="G297" s="28"/>
      <c r="H297" s="28"/>
      <c r="I297" s="28"/>
      <c r="J297" s="28"/>
      <c r="K297" s="28"/>
    </row>
    <row r="298" spans="3:11" hidden="1">
      <c r="C298" s="28">
        <f ca="1"/>
        <v>127.72915680778135</v>
      </c>
      <c r="D298" s="28">
        <f ca="1"/>
        <v>219.76337767587569</v>
      </c>
      <c r="E298" s="28">
        <f ca="1"/>
        <v>254.18630896713609</v>
      </c>
      <c r="F298" s="28"/>
      <c r="G298" s="28"/>
      <c r="H298" s="28"/>
      <c r="I298" s="28"/>
      <c r="J298" s="28"/>
      <c r="K298" s="28"/>
    </row>
    <row r="299" spans="3:11" hidden="1">
      <c r="C299" s="28">
        <f ca="1"/>
        <v>127.69973971917092</v>
      </c>
      <c r="D299" s="28">
        <f ca="1"/>
        <v>220.00446572197302</v>
      </c>
      <c r="E299" s="28">
        <f ca="1"/>
        <v>254.38000798402928</v>
      </c>
      <c r="F299" s="28"/>
      <c r="G299" s="28"/>
      <c r="H299" s="28"/>
      <c r="I299" s="28"/>
      <c r="J299" s="28"/>
      <c r="K299" s="28"/>
    </row>
    <row r="300" spans="3:11" hidden="1">
      <c r="C300" s="28">
        <f ca="1"/>
        <v>127.79080841567968</v>
      </c>
      <c r="D300" s="28">
        <f ca="1"/>
        <v>219.55939962901567</v>
      </c>
      <c r="E300" s="28">
        <f ca="1"/>
        <v>254.04098228629718</v>
      </c>
      <c r="F300" s="28"/>
      <c r="G300" s="28"/>
      <c r="H300" s="28"/>
      <c r="I300" s="28"/>
      <c r="J300" s="28"/>
      <c r="K300" s="28"/>
    </row>
    <row r="301" spans="3:11" hidden="1">
      <c r="C301" s="28">
        <f ca="1"/>
        <v>127.70463814654607</v>
      </c>
      <c r="D301" s="28">
        <f ca="1"/>
        <v>220.50604340661405</v>
      </c>
      <c r="E301" s="28">
        <f ca="1"/>
        <v>254.81638444766426</v>
      </c>
      <c r="F301" s="28"/>
      <c r="G301" s="28"/>
      <c r="H301" s="28"/>
      <c r="I301" s="28"/>
      <c r="J301" s="28"/>
      <c r="K301" s="28"/>
    </row>
    <row r="302" spans="3:11" hidden="1">
      <c r="C302" s="28">
        <f ca="1"/>
        <v>127.78466583814743</v>
      </c>
      <c r="D302" s="28">
        <f ca="1"/>
        <v>220.05709871747527</v>
      </c>
      <c r="E302" s="28">
        <f ca="1"/>
        <v>254.46816602341374</v>
      </c>
      <c r="F302" s="28"/>
      <c r="G302" s="28"/>
      <c r="H302" s="28"/>
      <c r="I302" s="28"/>
      <c r="J302" s="28"/>
      <c r="K302" s="28"/>
    </row>
    <row r="303" spans="3:11" hidden="1">
      <c r="C303" s="28">
        <f ca="1"/>
        <v>127.68768963055936</v>
      </c>
      <c r="D303" s="28">
        <f ca="1"/>
        <v>219.5821191441718</v>
      </c>
      <c r="E303" s="28">
        <f ca="1"/>
        <v>254.00876585471477</v>
      </c>
      <c r="F303" s="28"/>
      <c r="G303" s="28"/>
      <c r="H303" s="28"/>
      <c r="I303" s="28"/>
      <c r="J303" s="28"/>
      <c r="K303" s="28"/>
    </row>
    <row r="304" spans="3:11" hidden="1">
      <c r="C304" s="28">
        <f ca="1"/>
        <v>127.72860092025198</v>
      </c>
      <c r="D304" s="28">
        <f ca="1"/>
        <v>219.50680331645447</v>
      </c>
      <c r="E304" s="28">
        <f ca="1"/>
        <v>253.96423408671862</v>
      </c>
      <c r="F304" s="28"/>
      <c r="G304" s="28"/>
      <c r="H304" s="28"/>
      <c r="I304" s="28"/>
      <c r="J304" s="28"/>
      <c r="K304" s="28"/>
    </row>
    <row r="305" spans="3:11" hidden="1">
      <c r="C305" s="28">
        <f ca="1"/>
        <v>127.73164804403487</v>
      </c>
      <c r="D305" s="28">
        <f ca="1"/>
        <v>219.67216015136515</v>
      </c>
      <c r="E305" s="28">
        <f ca="1"/>
        <v>254.10870086955347</v>
      </c>
      <c r="F305" s="28"/>
      <c r="G305" s="28"/>
      <c r="H305" s="28"/>
      <c r="I305" s="28"/>
      <c r="J305" s="28"/>
      <c r="K305" s="28"/>
    </row>
    <row r="306" spans="3:11" hidden="1">
      <c r="C306" s="28">
        <f ca="1"/>
        <v>127.73012775107098</v>
      </c>
      <c r="D306" s="28">
        <f ca="1"/>
        <v>219.64434925697557</v>
      </c>
      <c r="E306" s="28">
        <f ca="1"/>
        <v>254.08389499499015</v>
      </c>
      <c r="F306" s="28"/>
      <c r="G306" s="28"/>
      <c r="H306" s="28"/>
      <c r="I306" s="28"/>
      <c r="J306" s="28"/>
      <c r="K306" s="28"/>
    </row>
    <row r="307" spans="3:11" hidden="1">
      <c r="C307" s="28">
        <f ca="1"/>
        <v>127.68939007861495</v>
      </c>
      <c r="D307" s="28">
        <f ca="1"/>
        <v>219.48724806313831</v>
      </c>
      <c r="E307" s="28">
        <f ca="1"/>
        <v>253.92761252171516</v>
      </c>
      <c r="F307" s="28"/>
      <c r="G307" s="28"/>
      <c r="H307" s="28"/>
      <c r="I307" s="28"/>
      <c r="J307" s="28"/>
      <c r="K307" s="28"/>
    </row>
    <row r="308" spans="3:11" hidden="1">
      <c r="C308" s="28">
        <f ca="1"/>
        <v>127.72973832077578</v>
      </c>
      <c r="D308" s="28">
        <f ca="1"/>
        <v>219.70493897852776</v>
      </c>
      <c r="E308" s="28">
        <f ca="1"/>
        <v>254.13607823969517</v>
      </c>
      <c r="F308" s="28"/>
      <c r="G308" s="28"/>
      <c r="H308" s="28"/>
      <c r="I308" s="28"/>
      <c r="J308" s="28"/>
      <c r="K308" s="28"/>
    </row>
    <row r="309" spans="3:11" hidden="1">
      <c r="C309" s="28">
        <f ca="1"/>
        <v>127.85542029503048</v>
      </c>
      <c r="D309" s="28">
        <f ca="1"/>
        <v>219.38876019078586</v>
      </c>
      <c r="E309" s="28">
        <f ca="1"/>
        <v>253.92604552678137</v>
      </c>
      <c r="F309" s="28"/>
      <c r="G309" s="28"/>
      <c r="H309" s="28"/>
      <c r="I309" s="28"/>
      <c r="J309" s="28"/>
      <c r="K309" s="28"/>
    </row>
    <row r="310" spans="3:11" hidden="1">
      <c r="C310" s="28">
        <f ca="1"/>
        <v>127.69046845565913</v>
      </c>
      <c r="D310" s="28">
        <f ca="1"/>
        <v>220.11911746758383</v>
      </c>
      <c r="E310" s="28">
        <f ca="1"/>
        <v>254.47452054996322</v>
      </c>
      <c r="F310" s="28"/>
      <c r="G310" s="28"/>
      <c r="H310" s="28"/>
      <c r="I310" s="28"/>
      <c r="J310" s="28"/>
      <c r="K310" s="28"/>
    </row>
    <row r="311" spans="3:11" hidden="1">
      <c r="C311" s="28">
        <f ca="1"/>
        <v>127.64322553103987</v>
      </c>
      <c r="D311" s="28">
        <f ca="1"/>
        <v>219.56051087757288</v>
      </c>
      <c r="E311" s="28">
        <f ca="1"/>
        <v>253.96773606265168</v>
      </c>
      <c r="F311" s="28"/>
      <c r="G311" s="28"/>
      <c r="H311" s="28"/>
      <c r="I311" s="28"/>
      <c r="J311" s="28"/>
      <c r="K311" s="28"/>
    </row>
    <row r="312" spans="3:11" hidden="1">
      <c r="C312" s="28">
        <f ca="1"/>
        <v>127.67041092656237</v>
      </c>
      <c r="D312" s="28">
        <f ca="1"/>
        <v>220.08924393893926</v>
      </c>
      <c r="E312" s="28">
        <f ca="1"/>
        <v>254.43861563011856</v>
      </c>
      <c r="F312" s="28"/>
      <c r="G312" s="28"/>
      <c r="H312" s="28"/>
      <c r="I312" s="28"/>
      <c r="J312" s="28"/>
      <c r="K312" s="28"/>
    </row>
    <row r="313" spans="3:11" hidden="1">
      <c r="C313" s="28">
        <f ca="1"/>
        <v>127.87182369602426</v>
      </c>
      <c r="D313" s="28">
        <f ca="1"/>
        <v>219.32713043779512</v>
      </c>
      <c r="E313" s="28">
        <f ca="1"/>
        <v>253.88106160449368</v>
      </c>
      <c r="F313" s="28"/>
      <c r="G313" s="28"/>
      <c r="H313" s="28"/>
      <c r="I313" s="28"/>
      <c r="J313" s="28"/>
      <c r="K313" s="28"/>
    </row>
    <row r="314" spans="3:11" hidden="1">
      <c r="C314" s="28">
        <f ca="1"/>
        <v>127.67195221824825</v>
      </c>
      <c r="D314" s="28">
        <f ca="1"/>
        <v>219.82730224052662</v>
      </c>
      <c r="E314" s="28">
        <f ca="1"/>
        <v>254.21284427338935</v>
      </c>
      <c r="F314" s="28"/>
      <c r="G314" s="28"/>
      <c r="H314" s="28"/>
      <c r="I314" s="28"/>
      <c r="J314" s="28"/>
      <c r="K314" s="28"/>
    </row>
    <row r="315" spans="3:11" hidden="1">
      <c r="C315" s="28">
        <f ca="1"/>
        <v>127.74347869382895</v>
      </c>
      <c r="D315" s="28">
        <f ca="1"/>
        <v>220.13296671126176</v>
      </c>
      <c r="E315" s="28">
        <f ca="1"/>
        <v>254.51310257411546</v>
      </c>
      <c r="F315" s="28"/>
      <c r="G315" s="28"/>
      <c r="H315" s="28"/>
      <c r="I315" s="28"/>
      <c r="J315" s="28"/>
      <c r="K315" s="28"/>
    </row>
    <row r="316" spans="3:11" hidden="1">
      <c r="C316" s="28">
        <f ca="1"/>
        <v>127.79764947178816</v>
      </c>
      <c r="D316" s="28">
        <f ca="1"/>
        <v>219.64293618830411</v>
      </c>
      <c r="E316" s="28">
        <f ca="1"/>
        <v>254.11662406842547</v>
      </c>
      <c r="F316" s="28"/>
      <c r="G316" s="28"/>
      <c r="H316" s="28"/>
      <c r="I316" s="28"/>
      <c r="J316" s="28"/>
      <c r="K316" s="28"/>
    </row>
    <row r="317" spans="3:11" hidden="1">
      <c r="C317" s="28">
        <f ca="1"/>
        <v>127.78698840229896</v>
      </c>
      <c r="D317" s="28">
        <f ca="1"/>
        <v>219.57339401281646</v>
      </c>
      <c r="E317" s="28">
        <f ca="1"/>
        <v>254.05115579984442</v>
      </c>
      <c r="F317" s="28"/>
      <c r="G317" s="28"/>
      <c r="H317" s="28"/>
      <c r="I317" s="28"/>
      <c r="J317" s="28"/>
      <c r="K317" s="28"/>
    </row>
    <row r="318" spans="3:11" hidden="1">
      <c r="C318" s="28">
        <f ca="1"/>
        <v>127.80331064511411</v>
      </c>
      <c r="D318" s="28">
        <f ca="1"/>
        <v>219.39326460138682</v>
      </c>
      <c r="E318" s="28">
        <f ca="1"/>
        <v>253.90370372309593</v>
      </c>
      <c r="F318" s="28"/>
      <c r="G318" s="28"/>
      <c r="H318" s="28"/>
      <c r="I318" s="28"/>
      <c r="J318" s="28"/>
      <c r="K318" s="28"/>
    </row>
    <row r="319" spans="3:11" hidden="1">
      <c r="C319" s="28">
        <f ca="1"/>
        <v>127.75227968573725</v>
      </c>
      <c r="D319" s="28">
        <f ca="1"/>
        <v>219.78281916871535</v>
      </c>
      <c r="E319" s="28">
        <f ca="1"/>
        <v>254.21473711539829</v>
      </c>
      <c r="F319" s="28"/>
      <c r="G319" s="28"/>
      <c r="H319" s="28"/>
      <c r="I319" s="28"/>
      <c r="J319" s="28"/>
      <c r="K319" s="28"/>
    </row>
    <row r="320" spans="3:11" hidden="1">
      <c r="C320" s="28">
        <f ca="1"/>
        <v>127.62912153901486</v>
      </c>
      <c r="D320" s="28">
        <f ca="1"/>
        <v>220.00644805341187</v>
      </c>
      <c r="E320" s="28">
        <f ca="1"/>
        <v>254.3462794103724</v>
      </c>
      <c r="F320" s="28"/>
      <c r="G320" s="28"/>
      <c r="H320" s="28"/>
      <c r="I320" s="28"/>
      <c r="J320" s="28"/>
      <c r="K320" s="28"/>
    </row>
    <row r="321" spans="3:11" hidden="1">
      <c r="C321" s="28">
        <f ca="1"/>
        <v>127.616084641455</v>
      </c>
      <c r="D321" s="28">
        <f ca="1"/>
        <v>220.11116313228766</v>
      </c>
      <c r="E321" s="28">
        <f ca="1"/>
        <v>254.43032286789943</v>
      </c>
      <c r="F321" s="28"/>
      <c r="G321" s="28"/>
      <c r="H321" s="28"/>
      <c r="I321" s="28"/>
      <c r="J321" s="28"/>
      <c r="K321" s="28"/>
    </row>
    <row r="322" spans="3:11" hidden="1">
      <c r="C322" s="28">
        <f ca="1"/>
        <v>127.75613912590221</v>
      </c>
      <c r="D322" s="28">
        <f ca="1"/>
        <v>219.44807862066668</v>
      </c>
      <c r="E322" s="28">
        <f ca="1"/>
        <v>253.92733270496734</v>
      </c>
      <c r="F322" s="28"/>
      <c r="G322" s="28"/>
      <c r="H322" s="28"/>
      <c r="I322" s="28"/>
      <c r="J322" s="28"/>
      <c r="K322" s="28"/>
    </row>
    <row r="323" spans="3:11" hidden="1">
      <c r="C323" s="28">
        <f ca="1"/>
        <v>127.78497572930888</v>
      </c>
      <c r="D323" s="28">
        <f ca="1"/>
        <v>219.67593793188729</v>
      </c>
      <c r="E323" s="28">
        <f ca="1"/>
        <v>254.13877651471145</v>
      </c>
      <c r="F323" s="28"/>
      <c r="G323" s="28"/>
      <c r="H323" s="28"/>
      <c r="I323" s="28"/>
      <c r="J323" s="28"/>
      <c r="K323" s="28"/>
    </row>
    <row r="324" spans="3:11" hidden="1">
      <c r="C324" s="28">
        <f ca="1"/>
        <v>127.60945395321924</v>
      </c>
      <c r="D324" s="28">
        <f ca="1"/>
        <v>220.07387467420082</v>
      </c>
      <c r="E324" s="28">
        <f ca="1"/>
        <v>254.39473864912111</v>
      </c>
      <c r="F324" s="28"/>
      <c r="G324" s="28"/>
      <c r="H324" s="28"/>
      <c r="I324" s="28"/>
      <c r="J324" s="28"/>
      <c r="K324" s="28"/>
    </row>
    <row r="325" spans="3:11" hidden="1">
      <c r="C325" s="28">
        <f ca="1"/>
        <v>127.6726211904666</v>
      </c>
      <c r="D325" s="28">
        <f ca="1"/>
        <v>220.31606482687496</v>
      </c>
      <c r="E325" s="28">
        <f ca="1"/>
        <v>254.63594919501085</v>
      </c>
      <c r="F325" s="28"/>
      <c r="G325" s="28"/>
      <c r="H325" s="28"/>
      <c r="I325" s="28"/>
      <c r="J325" s="28"/>
      <c r="K325" s="28"/>
    </row>
    <row r="326" spans="3:11" hidden="1">
      <c r="C326" s="28">
        <f ca="1"/>
        <v>127.71915570353737</v>
      </c>
      <c r="D326" s="28">
        <f ca="1"/>
        <v>219.87545640642955</v>
      </c>
      <c r="E326" s="28">
        <f ca="1"/>
        <v>254.27819226894022</v>
      </c>
      <c r="F326" s="28"/>
      <c r="G326" s="28"/>
      <c r="H326" s="28"/>
      <c r="I326" s="28"/>
      <c r="J326" s="28"/>
      <c r="K326" s="28"/>
    </row>
    <row r="327" spans="3:11" hidden="1">
      <c r="C327" s="28">
        <f ca="1"/>
        <v>127.62684612946695</v>
      </c>
      <c r="D327" s="28">
        <f ca="1"/>
        <v>220.57562699916369</v>
      </c>
      <c r="E327" s="28">
        <f ca="1"/>
        <v>254.83763277630095</v>
      </c>
      <c r="F327" s="28"/>
      <c r="G327" s="28"/>
      <c r="H327" s="28"/>
      <c r="I327" s="28"/>
      <c r="J327" s="28"/>
      <c r="K327" s="28"/>
    </row>
    <row r="328" spans="3:11" hidden="1">
      <c r="C328" s="28">
        <f ca="1"/>
        <v>127.7374587924474</v>
      </c>
      <c r="D328" s="28">
        <f ca="1"/>
        <v>220.12637818317015</v>
      </c>
      <c r="E328" s="28">
        <f ca="1"/>
        <v>254.50438257678832</v>
      </c>
      <c r="F328" s="28"/>
      <c r="G328" s="28"/>
      <c r="H328" s="28"/>
      <c r="I328" s="28"/>
      <c r="J328" s="28"/>
      <c r="K328" s="28"/>
    </row>
    <row r="329" spans="3:11" hidden="1">
      <c r="C329" s="28">
        <f ca="1"/>
        <v>127.73737086061907</v>
      </c>
      <c r="D329" s="28">
        <f ca="1"/>
        <v>219.73149265675849</v>
      </c>
      <c r="E329" s="28">
        <f ca="1"/>
        <v>254.162870576232</v>
      </c>
      <c r="F329" s="28"/>
      <c r="G329" s="28"/>
      <c r="H329" s="28"/>
      <c r="I329" s="28"/>
      <c r="J329" s="28"/>
      <c r="K329" s="28"/>
    </row>
    <row r="330" spans="3:11" hidden="1">
      <c r="C330" s="28">
        <f ca="1"/>
        <v>127.75052956086689</v>
      </c>
      <c r="D330" s="28">
        <f ca="1"/>
        <v>219.78387351371876</v>
      </c>
      <c r="E330" s="28">
        <f ca="1"/>
        <v>254.21476916138496</v>
      </c>
      <c r="F330" s="28"/>
      <c r="G330" s="28"/>
      <c r="H330" s="28"/>
      <c r="I330" s="28"/>
      <c r="J330" s="28"/>
      <c r="K330" s="28"/>
    </row>
    <row r="331" spans="3:11" hidden="1">
      <c r="C331" s="28">
        <f ca="1"/>
        <v>127.67879523926871</v>
      </c>
      <c r="D331" s="28">
        <f ca="1"/>
        <v>219.76084858867463</v>
      </c>
      <c r="E331" s="28">
        <f ca="1"/>
        <v>254.15881909972254</v>
      </c>
      <c r="F331" s="28"/>
      <c r="G331" s="28"/>
      <c r="H331" s="28"/>
      <c r="I331" s="28"/>
      <c r="J331" s="28"/>
      <c r="K331" s="28"/>
    </row>
    <row r="332" spans="3:11" hidden="1">
      <c r="C332" s="28">
        <f ca="1"/>
        <v>127.73775294608808</v>
      </c>
      <c r="D332" s="28">
        <f ca="1"/>
        <v>219.76618592024531</v>
      </c>
      <c r="E332" s="28">
        <f ca="1"/>
        <v>254.19305655671963</v>
      </c>
      <c r="F332" s="28"/>
      <c r="G332" s="28"/>
      <c r="H332" s="28"/>
      <c r="I332" s="28"/>
      <c r="J332" s="28"/>
      <c r="K332" s="28"/>
    </row>
    <row r="333" spans="3:11" hidden="1">
      <c r="C333" s="28">
        <f ca="1"/>
        <v>127.71406635690042</v>
      </c>
      <c r="D333" s="28">
        <f ca="1"/>
        <v>219.84971341079014</v>
      </c>
      <c r="E333" s="28">
        <f ca="1"/>
        <v>254.25337604881736</v>
      </c>
      <c r="F333" s="28"/>
      <c r="G333" s="28"/>
      <c r="H333" s="28"/>
      <c r="I333" s="28"/>
      <c r="J333" s="28"/>
      <c r="K333" s="28"/>
    </row>
    <row r="334" spans="3:11" hidden="1">
      <c r="C334" s="28">
        <f ca="1"/>
        <v>127.83145586323242</v>
      </c>
      <c r="D334" s="28">
        <f ca="1"/>
        <v>219.78364217900764</v>
      </c>
      <c r="E334" s="28">
        <f ca="1"/>
        <v>254.25524670610756</v>
      </c>
      <c r="F334" s="28"/>
      <c r="G334" s="28"/>
      <c r="H334" s="28"/>
      <c r="I334" s="28"/>
      <c r="J334" s="28"/>
      <c r="K334" s="28"/>
    </row>
    <row r="335" spans="3:11" hidden="1">
      <c r="C335" s="28">
        <f ca="1"/>
        <v>127.89771862604685</v>
      </c>
      <c r="D335" s="28">
        <f ca="1"/>
        <v>219.49396856422067</v>
      </c>
      <c r="E335" s="28">
        <f ca="1"/>
        <v>254.03824252623568</v>
      </c>
      <c r="F335" s="28"/>
      <c r="G335" s="28"/>
      <c r="H335" s="28"/>
      <c r="I335" s="28"/>
      <c r="J335" s="28"/>
      <c r="K335" s="28"/>
    </row>
    <row r="336" spans="3:11" hidden="1">
      <c r="C336" s="28">
        <f ca="1"/>
        <v>127.85499634300449</v>
      </c>
      <c r="D336" s="28">
        <f ca="1"/>
        <v>219.04270901434489</v>
      </c>
      <c r="E336" s="28">
        <f ca="1"/>
        <v>253.62690800112804</v>
      </c>
      <c r="F336" s="28"/>
      <c r="G336" s="28"/>
      <c r="H336" s="28"/>
      <c r="I336" s="28"/>
      <c r="J336" s="28"/>
      <c r="K336" s="28"/>
    </row>
    <row r="337" spans="3:11" hidden="1">
      <c r="C337" s="28">
        <f ca="1"/>
        <v>127.64352488780854</v>
      </c>
      <c r="D337" s="28">
        <f ca="1"/>
        <v>219.80742527413906</v>
      </c>
      <c r="E337" s="28">
        <f ca="1"/>
        <v>254.18137943490439</v>
      </c>
      <c r="F337" s="28"/>
      <c r="G337" s="28"/>
      <c r="H337" s="28"/>
      <c r="I337" s="28"/>
      <c r="J337" s="28"/>
      <c r="K337" s="28"/>
    </row>
    <row r="338" spans="3:11" hidden="1">
      <c r="C338" s="28">
        <f ca="1"/>
        <v>127.65847034255033</v>
      </c>
      <c r="D338" s="28">
        <f ca="1"/>
        <v>220.23352605599931</v>
      </c>
      <c r="E338" s="28">
        <f ca="1"/>
        <v>254.5574415515255</v>
      </c>
      <c r="F338" s="28"/>
      <c r="G338" s="28"/>
      <c r="H338" s="28"/>
      <c r="I338" s="28"/>
      <c r="J338" s="28"/>
      <c r="K338" s="28"/>
    </row>
    <row r="339" spans="3:11" hidden="1">
      <c r="C339" s="28">
        <f ca="1"/>
        <v>127.76592241063781</v>
      </c>
      <c r="D339" s="28">
        <f ca="1"/>
        <v>219.60593414977805</v>
      </c>
      <c r="E339" s="28">
        <f ca="1"/>
        <v>254.06868607374224</v>
      </c>
      <c r="F339" s="28"/>
      <c r="G339" s="28"/>
      <c r="H339" s="28"/>
      <c r="I339" s="28"/>
      <c r="J339" s="28"/>
      <c r="K339" s="28"/>
    </row>
    <row r="340" spans="3:11" hidden="1">
      <c r="C340" s="28">
        <f ca="1"/>
        <v>127.68102635036786</v>
      </c>
      <c r="D340" s="28">
        <f ca="1"/>
        <v>219.66819980369829</v>
      </c>
      <c r="E340" s="28">
        <f ca="1"/>
        <v>254.07983488439385</v>
      </c>
      <c r="F340" s="28"/>
      <c r="G340" s="28"/>
      <c r="H340" s="28"/>
      <c r="I340" s="28"/>
      <c r="J340" s="28"/>
      <c r="K340" s="28"/>
    </row>
    <row r="341" spans="3:11" hidden="1">
      <c r="C341" s="28">
        <f ca="1"/>
        <v>127.77664869257123</v>
      </c>
      <c r="D341" s="28">
        <f ca="1"/>
        <v>219.44428409498235</v>
      </c>
      <c r="E341" s="28">
        <f ca="1"/>
        <v>253.93437296487471</v>
      </c>
      <c r="F341" s="28"/>
      <c r="G341" s="28"/>
      <c r="H341" s="28"/>
      <c r="I341" s="28"/>
      <c r="J341" s="28"/>
      <c r="K341" s="28"/>
    </row>
    <row r="342" spans="3:11" hidden="1">
      <c r="C342" s="28">
        <f ca="1"/>
        <v>127.68132060088342</v>
      </c>
      <c r="D342" s="28">
        <f ca="1"/>
        <v>219.94686092711711</v>
      </c>
      <c r="E342" s="28">
        <f ca="1"/>
        <v>254.32094145405756</v>
      </c>
      <c r="F342" s="28"/>
      <c r="G342" s="28"/>
      <c r="H342" s="28"/>
      <c r="I342" s="28"/>
      <c r="J342" s="28"/>
      <c r="K342" s="28"/>
    </row>
    <row r="343" spans="3:11" hidden="1">
      <c r="C343" s="28">
        <f ca="1"/>
        <v>127.67009871968023</v>
      </c>
      <c r="D343" s="28">
        <f ca="1"/>
        <v>220.10587261925585</v>
      </c>
      <c r="E343" s="28">
        <f ca="1"/>
        <v>254.45284291706582</v>
      </c>
      <c r="F343" s="28"/>
      <c r="G343" s="28"/>
      <c r="H343" s="28"/>
      <c r="I343" s="28"/>
      <c r="J343" s="28"/>
      <c r="K343" s="28"/>
    </row>
    <row r="344" spans="3:11" hidden="1">
      <c r="C344" s="28">
        <f ca="1"/>
        <v>127.77225634721502</v>
      </c>
      <c r="D344" s="28">
        <f ca="1"/>
        <v>219.98855478373954</v>
      </c>
      <c r="E344" s="28">
        <f ca="1"/>
        <v>254.40266061481512</v>
      </c>
      <c r="F344" s="28"/>
      <c r="G344" s="28"/>
      <c r="H344" s="28"/>
      <c r="I344" s="28"/>
      <c r="J344" s="28"/>
      <c r="K344" s="28"/>
    </row>
    <row r="345" spans="3:11" hidden="1">
      <c r="C345" s="28">
        <f ca="1"/>
        <v>127.75796756450745</v>
      </c>
      <c r="D345" s="28">
        <f ca="1"/>
        <v>219.95282907091845</v>
      </c>
      <c r="E345" s="28">
        <f ca="1"/>
        <v>254.36459127110126</v>
      </c>
      <c r="F345" s="28"/>
      <c r="G345" s="28"/>
      <c r="H345" s="28"/>
      <c r="I345" s="28"/>
      <c r="J345" s="28"/>
      <c r="K345" s="28"/>
    </row>
    <row r="346" spans="3:11" hidden="1">
      <c r="C346" s="28">
        <f ca="1"/>
        <v>127.71079947924875</v>
      </c>
      <c r="D346" s="28">
        <f ca="1"/>
        <v>219.86346372574249</v>
      </c>
      <c r="E346" s="28">
        <f ca="1"/>
        <v>254.26362497437529</v>
      </c>
      <c r="F346" s="28"/>
      <c r="G346" s="28"/>
      <c r="H346" s="28"/>
      <c r="I346" s="28"/>
      <c r="J346" s="28"/>
      <c r="K346" s="28"/>
    </row>
    <row r="347" spans="3:11" hidden="1">
      <c r="C347" s="28">
        <f ca="1"/>
        <v>127.71819890032664</v>
      </c>
      <c r="D347" s="28">
        <f ca="1"/>
        <v>219.87723755684183</v>
      </c>
      <c r="E347" s="28">
        <f ca="1"/>
        <v>254.27925185899704</v>
      </c>
      <c r="F347" s="28"/>
      <c r="G347" s="28"/>
      <c r="H347" s="28"/>
      <c r="I347" s="28"/>
      <c r="J347" s="28"/>
      <c r="K347" s="28"/>
    </row>
    <row r="348" spans="3:11" hidden="1">
      <c r="C348" s="28">
        <f ca="1"/>
        <v>127.73376967950882</v>
      </c>
      <c r="D348" s="28">
        <f ca="1"/>
        <v>219.85100537422144</v>
      </c>
      <c r="E348" s="28">
        <f ca="1"/>
        <v>254.26439090166315</v>
      </c>
      <c r="F348" s="28"/>
      <c r="G348" s="28"/>
      <c r="H348" s="28"/>
      <c r="I348" s="28"/>
      <c r="J348" s="28"/>
      <c r="K348" s="28"/>
    </row>
    <row r="349" spans="3:11" hidden="1">
      <c r="C349" s="28">
        <f ca="1"/>
        <v>127.7380841193057</v>
      </c>
      <c r="D349" s="28">
        <f ca="1"/>
        <v>219.64243911928349</v>
      </c>
      <c r="E349" s="28">
        <f ca="1"/>
        <v>254.08624361963984</v>
      </c>
      <c r="F349" s="28"/>
      <c r="G349" s="28"/>
      <c r="H349" s="28"/>
      <c r="I349" s="28"/>
      <c r="J349" s="28"/>
      <c r="K349" s="28"/>
    </row>
    <row r="350" spans="3:11" hidden="1">
      <c r="C350" s="28">
        <f ca="1"/>
        <v>127.73311476209406</v>
      </c>
      <c r="D350" s="28">
        <f ca="1"/>
        <v>220.17592265334588</v>
      </c>
      <c r="E350" s="28">
        <f ca="1"/>
        <v>254.54505597846216</v>
      </c>
      <c r="F350" s="28"/>
      <c r="G350" s="28"/>
      <c r="H350" s="28"/>
      <c r="I350" s="28"/>
      <c r="J350" s="28"/>
      <c r="K350" s="28"/>
    </row>
    <row r="351" spans="3:11" hidden="1">
      <c r="C351" s="28">
        <f ca="1"/>
        <v>127.56435866203014</v>
      </c>
      <c r="D351" s="28">
        <f ca="1"/>
        <v>219.92744138366805</v>
      </c>
      <c r="E351" s="28">
        <f ca="1"/>
        <v>254.24544258338597</v>
      </c>
      <c r="F351" s="28"/>
      <c r="G351" s="28"/>
      <c r="H351" s="28"/>
      <c r="I351" s="28"/>
      <c r="J351" s="28"/>
      <c r="K351" s="28"/>
    </row>
    <row r="352" spans="3:11" hidden="1">
      <c r="C352" s="28">
        <f ca="1"/>
        <v>127.80201166926334</v>
      </c>
      <c r="D352" s="28">
        <f ca="1"/>
        <v>219.66883095589364</v>
      </c>
      <c r="E352" s="28">
        <f ca="1"/>
        <v>254.14119988746313</v>
      </c>
      <c r="F352" s="28"/>
      <c r="G352" s="28"/>
      <c r="H352" s="28"/>
      <c r="I352" s="28"/>
      <c r="J352" s="28"/>
      <c r="K352" s="28"/>
    </row>
    <row r="353" spans="3:11" hidden="1">
      <c r="C353" s="28">
        <f ca="1"/>
        <v>127.8820336515877</v>
      </c>
      <c r="D353" s="28">
        <f ca="1"/>
        <v>219.92743897478383</v>
      </c>
      <c r="E353" s="28">
        <f ca="1"/>
        <v>254.40497822344807</v>
      </c>
      <c r="F353" s="28"/>
      <c r="G353" s="28"/>
      <c r="H353" s="28"/>
      <c r="I353" s="28"/>
      <c r="J353" s="28"/>
      <c r="K353" s="28"/>
    </row>
    <row r="354" spans="3:11" hidden="1">
      <c r="C354" s="28">
        <f ca="1"/>
        <v>127.7418897457903</v>
      </c>
      <c r="D354" s="28">
        <f ca="1"/>
        <v>219.43378698613699</v>
      </c>
      <c r="E354" s="28">
        <f ca="1"/>
        <v>253.90781253617027</v>
      </c>
      <c r="F354" s="28"/>
      <c r="G354" s="28"/>
      <c r="H354" s="28"/>
      <c r="I354" s="28"/>
      <c r="J354" s="28"/>
      <c r="K354" s="28"/>
    </row>
    <row r="355" spans="3:11" hidden="1">
      <c r="C355" s="28">
        <f ca="1"/>
        <v>127.70246774828013</v>
      </c>
      <c r="D355" s="28">
        <f ca="1"/>
        <v>219.72008371194886</v>
      </c>
      <c r="E355" s="28">
        <f ca="1"/>
        <v>254.13546674044994</v>
      </c>
      <c r="F355" s="28"/>
      <c r="G355" s="28"/>
      <c r="H355" s="28"/>
      <c r="I355" s="28"/>
      <c r="J355" s="28"/>
      <c r="K355" s="28"/>
    </row>
    <row r="356" spans="3:11" hidden="1">
      <c r="C356" s="28">
        <f ca="1"/>
        <v>127.63975214877306</v>
      </c>
      <c r="D356" s="28">
        <f ca="1"/>
        <v>219.73405892720592</v>
      </c>
      <c r="E356" s="28">
        <f ca="1"/>
        <v>254.11604235314428</v>
      </c>
      <c r="F356" s="28"/>
      <c r="G356" s="28"/>
      <c r="H356" s="28"/>
      <c r="I356" s="28"/>
      <c r="J356" s="28"/>
      <c r="K356" s="28"/>
    </row>
    <row r="357" spans="3:11" hidden="1">
      <c r="C357" s="28">
        <f ca="1"/>
        <v>127.70341384680069</v>
      </c>
      <c r="D357" s="28">
        <f ca="1"/>
        <v>219.7604668614197</v>
      </c>
      <c r="E357" s="28">
        <f ca="1"/>
        <v>254.17085730523158</v>
      </c>
      <c r="F357" s="28"/>
      <c r="G357" s="28"/>
      <c r="H357" s="28"/>
      <c r="I357" s="28"/>
      <c r="J357" s="28"/>
      <c r="K357" s="28"/>
    </row>
    <row r="358" spans="3:11" hidden="1">
      <c r="C358" s="28">
        <f ca="1"/>
        <v>127.56881500045917</v>
      </c>
      <c r="D358" s="28">
        <f ca="1"/>
        <v>220.51417738892496</v>
      </c>
      <c r="E358" s="28">
        <f ca="1"/>
        <v>254.75538265193856</v>
      </c>
      <c r="F358" s="28"/>
      <c r="G358" s="28"/>
      <c r="H358" s="28"/>
      <c r="I358" s="28"/>
      <c r="J358" s="28"/>
      <c r="K358" s="28"/>
    </row>
    <row r="359" spans="3:11" hidden="1">
      <c r="C359" s="28">
        <f ca="1"/>
        <v>127.67924844160765</v>
      </c>
      <c r="D359" s="28">
        <f ca="1"/>
        <v>219.19874679285718</v>
      </c>
      <c r="E359" s="28">
        <f ca="1"/>
        <v>253.67317768769502</v>
      </c>
      <c r="F359" s="28"/>
      <c r="G359" s="28"/>
      <c r="H359" s="28"/>
      <c r="I359" s="28"/>
      <c r="J359" s="28"/>
      <c r="K359" s="28"/>
    </row>
    <row r="360" spans="3:11" hidden="1">
      <c r="C360" s="28">
        <f ca="1"/>
        <v>127.68100400669812</v>
      </c>
      <c r="D360" s="28">
        <f ca="1"/>
        <v>219.68741576846108</v>
      </c>
      <c r="E360" s="28">
        <f ca="1"/>
        <v>254.09643726582067</v>
      </c>
      <c r="F360" s="28"/>
      <c r="G360" s="28"/>
      <c r="H360" s="28"/>
      <c r="I360" s="28"/>
      <c r="J360" s="28"/>
      <c r="K360" s="28"/>
    </row>
    <row r="361" spans="3:11" hidden="1">
      <c r="C361" s="28">
        <f ca="1"/>
        <v>127.7482285789842</v>
      </c>
      <c r="D361" s="28">
        <f ca="1"/>
        <v>219.82704786311254</v>
      </c>
      <c r="E361" s="28">
        <f ca="1"/>
        <v>254.25094075987127</v>
      </c>
      <c r="F361" s="28"/>
      <c r="G361" s="28"/>
      <c r="H361" s="28"/>
      <c r="I361" s="28"/>
      <c r="J361" s="28"/>
      <c r="K361" s="28"/>
    </row>
    <row r="362" spans="3:11" hidden="1">
      <c r="C362" s="28">
        <f ca="1"/>
        <v>127.73023609271848</v>
      </c>
      <c r="D362" s="28">
        <f ca="1"/>
        <v>219.89992105897565</v>
      </c>
      <c r="E362" s="28">
        <f ca="1"/>
        <v>254.30491244575936</v>
      </c>
      <c r="F362" s="28"/>
      <c r="G362" s="28"/>
      <c r="H362" s="28"/>
      <c r="I362" s="28"/>
      <c r="J362" s="28"/>
      <c r="K362" s="28"/>
    </row>
    <row r="363" spans="3:11" hidden="1">
      <c r="C363" s="28">
        <f ca="1"/>
        <v>127.812980237384</v>
      </c>
      <c r="D363" s="28">
        <f ca="1"/>
        <v>219.4520437593203</v>
      </c>
      <c r="E363" s="28">
        <f ca="1"/>
        <v>253.95936176346117</v>
      </c>
      <c r="F363" s="28"/>
      <c r="G363" s="28"/>
      <c r="H363" s="28"/>
      <c r="I363" s="28"/>
      <c r="J363" s="28"/>
      <c r="K363" s="28"/>
    </row>
    <row r="364" spans="3:11" hidden="1">
      <c r="C364" s="28">
        <f ca="1"/>
        <v>127.81778907411102</v>
      </c>
      <c r="D364" s="28">
        <f ca="1"/>
        <v>219.48712928063264</v>
      </c>
      <c r="E364" s="28">
        <f ca="1"/>
        <v>253.99210051426223</v>
      </c>
      <c r="F364" s="28"/>
      <c r="G364" s="28"/>
      <c r="H364" s="28"/>
      <c r="I364" s="28"/>
      <c r="J364" s="28"/>
      <c r="K364" s="28"/>
    </row>
    <row r="365" spans="3:11" hidden="1">
      <c r="C365" s="28">
        <f ca="1"/>
        <v>127.78043244384895</v>
      </c>
      <c r="D365" s="28">
        <f ca="1"/>
        <v>219.71422884123484</v>
      </c>
      <c r="E365" s="28">
        <f ca="1"/>
        <v>254.16959155421318</v>
      </c>
      <c r="F365" s="28"/>
      <c r="G365" s="28"/>
      <c r="H365" s="28"/>
      <c r="I365" s="28"/>
      <c r="J365" s="28"/>
      <c r="K365" s="28"/>
    </row>
    <row r="366" spans="3:11" hidden="1">
      <c r="C366" s="28">
        <f ca="1"/>
        <v>127.71217383287389</v>
      </c>
      <c r="D366" s="28">
        <f ca="1"/>
        <v>219.97644958871891</v>
      </c>
      <c r="E366" s="28">
        <f ca="1"/>
        <v>254.36202098343296</v>
      </c>
      <c r="F366" s="28"/>
      <c r="G366" s="28"/>
      <c r="H366" s="28"/>
      <c r="I366" s="28"/>
      <c r="J366" s="28"/>
      <c r="K366" s="28"/>
    </row>
    <row r="367" spans="3:11" hidden="1">
      <c r="C367" s="28">
        <f ca="1"/>
        <v>127.73788909525894</v>
      </c>
      <c r="D367" s="28">
        <f ca="1"/>
        <v>219.7344790731938</v>
      </c>
      <c r="E367" s="28">
        <f ca="1"/>
        <v>254.16571288055459</v>
      </c>
      <c r="F367" s="28"/>
      <c r="G367" s="28"/>
      <c r="H367" s="28"/>
      <c r="I367" s="28"/>
      <c r="J367" s="28"/>
      <c r="K367" s="28"/>
    </row>
    <row r="368" spans="3:11" hidden="1">
      <c r="C368" s="28">
        <f ca="1"/>
        <v>127.72409849096746</v>
      </c>
      <c r="D368" s="28">
        <f ca="1"/>
        <v>220.0790368013482</v>
      </c>
      <c r="E368" s="28">
        <f ca="1"/>
        <v>254.45673065324786</v>
      </c>
      <c r="F368" s="28"/>
      <c r="G368" s="28"/>
      <c r="H368" s="28"/>
      <c r="I368" s="28"/>
      <c r="J368" s="28"/>
      <c r="K368" s="28"/>
    </row>
    <row r="369" spans="3:11" hidden="1">
      <c r="C369" s="28">
        <f ca="1"/>
        <v>127.73643228920376</v>
      </c>
      <c r="D369" s="28">
        <f ca="1"/>
        <v>219.93317585377372</v>
      </c>
      <c r="E369" s="28">
        <f ca="1"/>
        <v>254.3367806179462</v>
      </c>
      <c r="F369" s="28"/>
      <c r="G369" s="28"/>
      <c r="H369" s="28"/>
      <c r="I369" s="28"/>
      <c r="J369" s="28"/>
      <c r="K369" s="28"/>
    </row>
    <row r="370" spans="3:11" hidden="1">
      <c r="C370" s="28">
        <f ca="1"/>
        <v>127.68599796581816</v>
      </c>
      <c r="D370" s="28">
        <f ca="1"/>
        <v>219.64849958303239</v>
      </c>
      <c r="E370" s="28">
        <f ca="1"/>
        <v>254.06530153801856</v>
      </c>
      <c r="F370" s="28"/>
      <c r="G370" s="28"/>
      <c r="H370" s="28"/>
      <c r="I370" s="28"/>
      <c r="J370" s="28"/>
      <c r="K370" s="28"/>
    </row>
    <row r="371" spans="3:11" hidden="1">
      <c r="C371" s="28">
        <f ca="1"/>
        <v>127.73104266113222</v>
      </c>
      <c r="D371" s="28">
        <f ca="1"/>
        <v>219.9421424829053</v>
      </c>
      <c r="E371" s="28">
        <f ca="1"/>
        <v>254.34182766362005</v>
      </c>
      <c r="F371" s="28"/>
      <c r="G371" s="28"/>
      <c r="H371" s="28"/>
      <c r="I371" s="28"/>
      <c r="J371" s="28"/>
      <c r="K371" s="28"/>
    </row>
    <row r="372" spans="3:11" hidden="1">
      <c r="C372" s="28">
        <f ca="1"/>
        <v>127.76632130782463</v>
      </c>
      <c r="D372" s="28">
        <f ca="1"/>
        <v>219.58352255434843</v>
      </c>
      <c r="E372" s="28">
        <f ca="1"/>
        <v>254.0495153270526</v>
      </c>
      <c r="F372" s="28"/>
      <c r="G372" s="28"/>
      <c r="H372" s="28"/>
      <c r="I372" s="28"/>
      <c r="J372" s="28"/>
      <c r="K372" s="28"/>
    </row>
    <row r="373" spans="3:11" hidden="1">
      <c r="C373" s="28">
        <f ca="1"/>
        <v>127.82053880613419</v>
      </c>
      <c r="D373" s="28">
        <f ca="1"/>
        <v>219.87932751823061</v>
      </c>
      <c r="E373" s="28">
        <f ca="1"/>
        <v>254.33247690878918</v>
      </c>
      <c r="F373" s="28"/>
      <c r="G373" s="28"/>
      <c r="H373" s="28"/>
      <c r="I373" s="28"/>
      <c r="J373" s="28"/>
      <c r="K373" s="28"/>
    </row>
    <row r="374" spans="3:11" hidden="1">
      <c r="C374" s="28">
        <f ca="1"/>
        <v>127.73179812720615</v>
      </c>
      <c r="D374" s="28">
        <f ca="1"/>
        <v>220.08166273075912</v>
      </c>
      <c r="E374" s="28">
        <f ca="1"/>
        <v>254.46286668813772</v>
      </c>
      <c r="F374" s="28"/>
      <c r="G374" s="28"/>
      <c r="H374" s="28"/>
      <c r="I374" s="28"/>
      <c r="J374" s="28"/>
      <c r="K374" s="28"/>
    </row>
    <row r="375" spans="3:11" hidden="1">
      <c r="C375" s="28">
        <f ca="1"/>
        <v>127.75865188077034</v>
      </c>
      <c r="D375" s="28">
        <f ca="1"/>
        <v>219.95457647769942</v>
      </c>
      <c r="E375" s="28">
        <f ca="1"/>
        <v>254.36644598664344</v>
      </c>
      <c r="F375" s="28"/>
      <c r="G375" s="28"/>
      <c r="H375" s="28"/>
      <c r="I375" s="28"/>
      <c r="J375" s="28"/>
      <c r="K375" s="28"/>
    </row>
    <row r="376" spans="3:11" hidden="1">
      <c r="C376" s="28">
        <f ca="1"/>
        <v>127.74703764558886</v>
      </c>
      <c r="D376" s="28">
        <f ca="1"/>
        <v>220.02946133717833</v>
      </c>
      <c r="E376" s="28">
        <f ca="1"/>
        <v>254.42537114751812</v>
      </c>
      <c r="F376" s="28"/>
      <c r="G376" s="28"/>
      <c r="H376" s="28"/>
      <c r="I376" s="28"/>
      <c r="J376" s="28"/>
      <c r="K376" s="28"/>
    </row>
    <row r="377" spans="3:11" hidden="1">
      <c r="C377" s="28">
        <f ca="1"/>
        <v>127.82384373752359</v>
      </c>
      <c r="D377" s="28">
        <f ca="1"/>
        <v>219.87931786566759</v>
      </c>
      <c r="E377" s="28">
        <f ca="1"/>
        <v>254.3341295479357</v>
      </c>
      <c r="F377" s="28"/>
      <c r="G377" s="28"/>
      <c r="H377" s="28"/>
      <c r="I377" s="28"/>
      <c r="J377" s="28"/>
      <c r="K377" s="28"/>
    </row>
    <row r="378" spans="3:11" hidden="1">
      <c r="C378" s="28">
        <f ca="1"/>
        <v>127.77512665712705</v>
      </c>
      <c r="D378" s="28">
        <f ca="1"/>
        <v>220.01157173859153</v>
      </c>
      <c r="E378" s="28">
        <f ca="1"/>
        <v>254.42400572888215</v>
      </c>
      <c r="F378" s="28"/>
      <c r="G378" s="28"/>
      <c r="H378" s="28"/>
      <c r="I378" s="28"/>
      <c r="J378" s="28"/>
      <c r="K378" s="28"/>
    </row>
    <row r="379" spans="3:11" hidden="1">
      <c r="C379" s="28">
        <f ca="1"/>
        <v>127.82640555413423</v>
      </c>
      <c r="D379" s="28">
        <f ca="1"/>
        <v>219.70957526985697</v>
      </c>
      <c r="E379" s="28">
        <f ca="1"/>
        <v>254.18868468551258</v>
      </c>
      <c r="F379" s="28"/>
      <c r="G379" s="28"/>
      <c r="H379" s="28"/>
      <c r="I379" s="28"/>
      <c r="J379" s="28"/>
      <c r="K379" s="28"/>
    </row>
    <row r="380" spans="3:11" hidden="1">
      <c r="C380" s="28">
        <f ca="1"/>
        <v>127.70563208653698</v>
      </c>
      <c r="D380" s="28">
        <f ca="1"/>
        <v>220.29268015162174</v>
      </c>
      <c r="E380" s="28">
        <f ca="1"/>
        <v>254.63227092221965</v>
      </c>
      <c r="F380" s="28"/>
      <c r="G380" s="28"/>
      <c r="H380" s="28"/>
      <c r="I380" s="28"/>
      <c r="J380" s="28"/>
      <c r="K380" s="28"/>
    </row>
    <row r="381" spans="3:11" hidden="1">
      <c r="C381" s="28">
        <f ca="1"/>
        <v>127.66455247407309</v>
      </c>
      <c r="D381" s="28">
        <f ca="1"/>
        <v>219.82271148616096</v>
      </c>
      <c r="E381" s="28">
        <f ca="1"/>
        <v>254.20515817648808</v>
      </c>
      <c r="F381" s="28"/>
      <c r="G381" s="28"/>
      <c r="H381" s="28"/>
      <c r="I381" s="28"/>
      <c r="J381" s="28"/>
      <c r="K381" s="28"/>
    </row>
    <row r="382" spans="3:11" hidden="1">
      <c r="C382" s="28">
        <f ca="1"/>
        <v>127.66262733780762</v>
      </c>
      <c r="D382" s="28">
        <f ca="1"/>
        <v>219.9162904551809</v>
      </c>
      <c r="E382" s="28">
        <f ca="1"/>
        <v>254.28511798050516</v>
      </c>
      <c r="F382" s="28"/>
      <c r="G382" s="28"/>
      <c r="H382" s="28"/>
      <c r="I382" s="28"/>
      <c r="J382" s="28"/>
      <c r="K382" s="28"/>
    </row>
    <row r="383" spans="3:11" hidden="1">
      <c r="C383" s="28">
        <f ca="1"/>
        <v>127.70351863112506</v>
      </c>
      <c r="D383" s="28">
        <f ca="1"/>
        <v>219.46794617309919</v>
      </c>
      <c r="E383" s="28">
        <f ca="1"/>
        <v>253.91803415316619</v>
      </c>
      <c r="F383" s="28"/>
      <c r="G383" s="28"/>
      <c r="H383" s="28"/>
      <c r="I383" s="28"/>
      <c r="J383" s="28"/>
      <c r="K383" s="28"/>
    </row>
    <row r="384" spans="3:11" hidden="1">
      <c r="C384" s="28">
        <f ca="1"/>
        <v>127.80270425457567</v>
      </c>
      <c r="D384" s="28">
        <f ca="1"/>
        <v>219.70881256342327</v>
      </c>
      <c r="E384" s="28">
        <f ca="1"/>
        <v>254.17610732091242</v>
      </c>
      <c r="F384" s="28"/>
      <c r="G384" s="28"/>
      <c r="H384" s="28"/>
      <c r="I384" s="28"/>
      <c r="J384" s="28"/>
      <c r="K384" s="28"/>
    </row>
    <row r="385" spans="3:11" hidden="1">
      <c r="C385" s="28">
        <f ca="1"/>
        <v>127.68643616430705</v>
      </c>
      <c r="D385" s="28">
        <f ca="1"/>
        <v>219.69989199102378</v>
      </c>
      <c r="E385" s="28">
        <f ca="1"/>
        <v>254.10995360514545</v>
      </c>
      <c r="F385" s="28"/>
      <c r="G385" s="28"/>
      <c r="H385" s="28"/>
      <c r="I385" s="28"/>
      <c r="J385" s="28"/>
      <c r="K385" s="28"/>
    </row>
    <row r="386" spans="3:11" hidden="1">
      <c r="C386" s="28">
        <f ca="1"/>
        <v>127.71805903715845</v>
      </c>
      <c r="D386" s="28">
        <f ca="1"/>
        <v>219.4660417918401</v>
      </c>
      <c r="E386" s="28">
        <f ca="1"/>
        <v>253.9237013435272</v>
      </c>
      <c r="F386" s="28"/>
      <c r="G386" s="28"/>
      <c r="H386" s="28"/>
      <c r="I386" s="28"/>
      <c r="J386" s="28"/>
      <c r="K386" s="28"/>
    </row>
    <row r="387" spans="3:11" hidden="1">
      <c r="C387" s="28">
        <f ca="1"/>
        <v>127.72496887874837</v>
      </c>
      <c r="D387" s="28">
        <f ca="1"/>
        <v>219.91126969506021</v>
      </c>
      <c r="E387" s="28">
        <f ca="1"/>
        <v>254.31208035398308</v>
      </c>
      <c r="F387" s="28"/>
      <c r="G387" s="28"/>
      <c r="H387" s="28"/>
      <c r="I387" s="28"/>
      <c r="J387" s="28"/>
      <c r="K387" s="28"/>
    </row>
    <row r="388" spans="3:11" hidden="1">
      <c r="C388" s="28">
        <f ca="1"/>
        <v>127.74023514991461</v>
      </c>
      <c r="D388" s="28">
        <f ca="1"/>
        <v>220.00347988190532</v>
      </c>
      <c r="E388" s="28">
        <f ca="1"/>
        <v>254.39948670605332</v>
      </c>
      <c r="F388" s="28"/>
      <c r="G388" s="28"/>
      <c r="H388" s="28"/>
      <c r="I388" s="28"/>
      <c r="J388" s="28"/>
      <c r="K388" s="28"/>
    </row>
    <row r="389" spans="3:11" hidden="1">
      <c r="C389" s="28">
        <f ca="1"/>
        <v>127.76047289054661</v>
      </c>
      <c r="D389" s="28">
        <f ca="1"/>
        <v>220.26419421128051</v>
      </c>
      <c r="E389" s="28">
        <f ca="1"/>
        <v>254.63513835439286</v>
      </c>
      <c r="F389" s="28"/>
      <c r="G389" s="28"/>
      <c r="H389" s="28"/>
      <c r="I389" s="28"/>
      <c r="J389" s="28"/>
      <c r="K389" s="28"/>
    </row>
    <row r="390" spans="3:11" hidden="1">
      <c r="C390" s="28">
        <f ca="1"/>
        <v>127.57508437263745</v>
      </c>
      <c r="D390" s="28">
        <f ca="1"/>
        <v>219.6176628660792</v>
      </c>
      <c r="E390" s="28">
        <f ca="1"/>
        <v>253.98291280211035</v>
      </c>
      <c r="F390" s="28"/>
      <c r="G390" s="28"/>
      <c r="H390" s="28"/>
      <c r="I390" s="28"/>
      <c r="J390" s="28"/>
      <c r="K390" s="28"/>
    </row>
    <row r="391" spans="3:11" hidden="1">
      <c r="C391" s="28">
        <f ca="1"/>
        <v>127.72286985065998</v>
      </c>
      <c r="D391" s="28">
        <f ca="1"/>
        <v>219.41870630763435</v>
      </c>
      <c r="E391" s="28">
        <f ca="1"/>
        <v>253.88521059842088</v>
      </c>
      <c r="F391" s="28"/>
      <c r="G391" s="28"/>
      <c r="H391" s="28"/>
      <c r="I391" s="28"/>
      <c r="J391" s="28"/>
      <c r="K391" s="28"/>
    </row>
    <row r="392" spans="3:11" hidden="1">
      <c r="C392" s="28">
        <f ca="1"/>
        <v>127.67931760475383</v>
      </c>
      <c r="D392" s="28">
        <f ca="1"/>
        <v>219.80242421822925</v>
      </c>
      <c r="E392" s="28">
        <f ca="1"/>
        <v>254.19503110058233</v>
      </c>
      <c r="F392" s="28"/>
      <c r="G392" s="28"/>
      <c r="H392" s="28"/>
      <c r="I392" s="28"/>
      <c r="J392" s="28"/>
      <c r="K392" s="28"/>
    </row>
    <row r="393" spans="3:11" hidden="1">
      <c r="C393" s="28">
        <f ca="1"/>
        <v>127.78738760322184</v>
      </c>
      <c r="D393" s="28">
        <f ca="1"/>
        <v>219.89028031035662</v>
      </c>
      <c r="E393" s="28">
        <f ca="1"/>
        <v>254.32528738885418</v>
      </c>
      <c r="F393" s="28"/>
      <c r="G393" s="28"/>
      <c r="H393" s="28"/>
      <c r="I393" s="28"/>
      <c r="J393" s="28"/>
      <c r="K393" s="28"/>
    </row>
    <row r="394" spans="3:11" hidden="1">
      <c r="C394" s="28">
        <f ca="1"/>
        <v>127.78261553675546</v>
      </c>
      <c r="D394" s="28">
        <f ca="1"/>
        <v>219.47152827806914</v>
      </c>
      <c r="E394" s="28">
        <f ca="1"/>
        <v>253.96091935202463</v>
      </c>
      <c r="F394" s="28"/>
      <c r="G394" s="28"/>
      <c r="H394" s="28"/>
      <c r="I394" s="28"/>
      <c r="J394" s="28"/>
      <c r="K394" s="28"/>
    </row>
    <row r="395" spans="3:11" hidden="1">
      <c r="C395" s="28">
        <f ca="1"/>
        <v>127.68693586193514</v>
      </c>
      <c r="D395" s="28">
        <f ca="1"/>
        <v>219.90371191409599</v>
      </c>
      <c r="E395" s="28">
        <f ca="1"/>
        <v>254.2864449855864</v>
      </c>
      <c r="F395" s="28"/>
      <c r="G395" s="28"/>
      <c r="H395" s="28"/>
      <c r="I395" s="28"/>
      <c r="J395" s="28"/>
      <c r="K395" s="28"/>
    </row>
    <row r="396" spans="3:11" hidden="1">
      <c r="C396" s="28">
        <f ca="1"/>
        <v>127.73360644033383</v>
      </c>
      <c r="D396" s="28">
        <f ca="1"/>
        <v>219.66248496050892</v>
      </c>
      <c r="E396" s="28">
        <f ca="1"/>
        <v>254.1013213528806</v>
      </c>
      <c r="F396" s="28"/>
      <c r="G396" s="28"/>
      <c r="H396" s="28"/>
      <c r="I396" s="28"/>
      <c r="J396" s="28"/>
      <c r="K396" s="28"/>
    </row>
    <row r="397" spans="3:11" hidden="1">
      <c r="C397" s="28">
        <f ca="1"/>
        <v>127.75899534522553</v>
      </c>
      <c r="D397" s="28">
        <f ca="1"/>
        <v>219.78060249650619</v>
      </c>
      <c r="E397" s="28">
        <f ca="1"/>
        <v>254.21619563935855</v>
      </c>
      <c r="F397" s="28"/>
      <c r="G397" s="28"/>
      <c r="H397" s="28"/>
      <c r="I397" s="28"/>
      <c r="J397" s="28"/>
      <c r="K397" s="28"/>
    </row>
    <row r="398" spans="3:11" hidden="1">
      <c r="C398" s="28">
        <f ca="1"/>
        <v>127.66363127742811</v>
      </c>
      <c r="D398" s="28">
        <f ca="1"/>
        <v>219.74467033335119</v>
      </c>
      <c r="E398" s="28">
        <f ca="1"/>
        <v>254.13721272346623</v>
      </c>
      <c r="F398" s="28"/>
      <c r="G398" s="28"/>
      <c r="H398" s="28"/>
      <c r="I398" s="28"/>
      <c r="J398" s="28"/>
      <c r="K398" s="28"/>
    </row>
    <row r="399" spans="3:11" hidden="1">
      <c r="C399" s="28">
        <f ca="1"/>
        <v>127.66046304661629</v>
      </c>
      <c r="D399" s="28">
        <f ca="1"/>
        <v>220.13104487459339</v>
      </c>
      <c r="E399" s="28">
        <f ca="1"/>
        <v>254.46978355564482</v>
      </c>
      <c r="F399" s="28"/>
      <c r="G399" s="28"/>
      <c r="H399" s="28"/>
      <c r="I399" s="28"/>
      <c r="J399" s="28"/>
      <c r="K399" s="28"/>
    </row>
    <row r="400" spans="3:11" hidden="1">
      <c r="C400" s="28">
        <f ca="1"/>
        <v>127.83018206280143</v>
      </c>
      <c r="D400" s="28">
        <f ca="1"/>
        <v>219.96347573834146</v>
      </c>
      <c r="E400" s="28">
        <f ca="1"/>
        <v>254.41007469261291</v>
      </c>
      <c r="F400" s="28"/>
      <c r="G400" s="28"/>
      <c r="H400" s="28"/>
      <c r="I400" s="28"/>
      <c r="J400" s="28"/>
      <c r="K400" s="28"/>
    </row>
    <row r="401" spans="3:11" hidden="1">
      <c r="C401" s="28">
        <f ca="1"/>
        <v>127.72727796219101</v>
      </c>
      <c r="D401" s="28">
        <f ca="1"/>
        <v>219.81120059591436</v>
      </c>
      <c r="E401" s="28">
        <f ca="1"/>
        <v>254.22671268583898</v>
      </c>
      <c r="F401" s="28"/>
      <c r="G401" s="28"/>
      <c r="H401" s="28"/>
      <c r="I401" s="28"/>
      <c r="J401" s="28"/>
      <c r="K401" s="28"/>
    </row>
    <row r="402" spans="3:11" hidden="1">
      <c r="C402" s="28">
        <f ca="1"/>
        <v>127.67586847625394</v>
      </c>
      <c r="D402" s="28">
        <f ca="1"/>
        <v>219.99319228428394</v>
      </c>
      <c r="E402" s="28">
        <f ca="1"/>
        <v>254.35827496386983</v>
      </c>
      <c r="F402" s="28"/>
      <c r="G402" s="28"/>
      <c r="H402" s="28"/>
      <c r="I402" s="28"/>
      <c r="J402" s="28"/>
      <c r="K402" s="28"/>
    </row>
    <row r="403" spans="3:11" hidden="1">
      <c r="C403" s="28">
        <f ca="1"/>
        <v>127.85828483126919</v>
      </c>
      <c r="D403" s="28">
        <f ca="1"/>
        <v>219.84896302087168</v>
      </c>
      <c r="E403" s="28">
        <f ca="1"/>
        <v>254.32520036627625</v>
      </c>
      <c r="F403" s="28"/>
      <c r="G403" s="28"/>
      <c r="H403" s="28"/>
      <c r="I403" s="28"/>
      <c r="J403" s="28"/>
      <c r="K403" s="28"/>
    </row>
    <row r="404" spans="3:11" hidden="1">
      <c r="C404" s="28">
        <f ca="1"/>
        <v>127.61931206705651</v>
      </c>
      <c r="D404" s="28">
        <f ca="1"/>
        <v>219.79177450378188</v>
      </c>
      <c r="E404" s="28">
        <f ca="1"/>
        <v>254.1556864443329</v>
      </c>
      <c r="F404" s="28"/>
      <c r="G404" s="28"/>
      <c r="H404" s="28"/>
      <c r="I404" s="28"/>
      <c r="J404" s="28"/>
      <c r="K404" s="28"/>
    </row>
    <row r="405" spans="3:11" hidden="1">
      <c r="C405" s="28">
        <f ca="1"/>
        <v>127.58742916597765</v>
      </c>
      <c r="D405" s="28">
        <f ca="1"/>
        <v>220.51464236815949</v>
      </c>
      <c r="E405" s="28">
        <f ca="1"/>
        <v>254.76510667660247</v>
      </c>
      <c r="F405" s="28"/>
      <c r="G405" s="28"/>
      <c r="H405" s="28"/>
      <c r="I405" s="28"/>
      <c r="J405" s="28"/>
      <c r="K405" s="28"/>
    </row>
    <row r="406" spans="3:11" hidden="1">
      <c r="C406" s="28">
        <f ca="1"/>
        <v>127.80838757467521</v>
      </c>
      <c r="D406" s="28">
        <f ca="1"/>
        <v>219.85422839487674</v>
      </c>
      <c r="E406" s="28">
        <f ca="1"/>
        <v>254.30467097075706</v>
      </c>
      <c r="F406" s="28"/>
      <c r="G406" s="28"/>
      <c r="H406" s="28"/>
      <c r="I406" s="28"/>
      <c r="J406" s="28"/>
      <c r="K406" s="28"/>
    </row>
    <row r="407" spans="3:11" hidden="1">
      <c r="C407" s="28">
        <f ca="1"/>
        <v>127.74085322380209</v>
      </c>
      <c r="D407" s="28">
        <f ca="1"/>
        <v>219.95736603367027</v>
      </c>
      <c r="E407" s="28">
        <f ca="1"/>
        <v>254.35991912016121</v>
      </c>
      <c r="F407" s="28"/>
      <c r="G407" s="28"/>
      <c r="H407" s="28"/>
      <c r="I407" s="28"/>
      <c r="J407" s="28"/>
      <c r="K407" s="28"/>
    </row>
    <row r="408" spans="3:11" hidden="1">
      <c r="C408" s="28">
        <f ca="1"/>
        <v>127.71743606428879</v>
      </c>
      <c r="D408" s="28">
        <f ca="1"/>
        <v>219.92287298450012</v>
      </c>
      <c r="E408" s="28">
        <f ca="1"/>
        <v>254.31833110610069</v>
      </c>
      <c r="F408" s="28"/>
      <c r="G408" s="28"/>
      <c r="H408" s="28"/>
      <c r="I408" s="28"/>
      <c r="J408" s="28"/>
      <c r="K408" s="28"/>
    </row>
    <row r="409" spans="3:11" hidden="1">
      <c r="C409" s="28">
        <f ca="1"/>
        <v>127.70400157388482</v>
      </c>
      <c r="D409" s="28">
        <f ca="1"/>
        <v>220.20736124038692</v>
      </c>
      <c r="E409" s="28">
        <f ca="1"/>
        <v>254.5576436928128</v>
      </c>
      <c r="F409" s="28"/>
      <c r="G409" s="28"/>
      <c r="H409" s="28"/>
      <c r="I409" s="28"/>
      <c r="J409" s="28"/>
      <c r="K409" s="28"/>
    </row>
    <row r="410" spans="3:11" hidden="1">
      <c r="C410" s="28">
        <f ca="1"/>
        <v>127.77249797455455</v>
      </c>
      <c r="D410" s="28">
        <f ca="1"/>
        <v>219.63366493171273</v>
      </c>
      <c r="E410" s="28">
        <f ca="1"/>
        <v>254.09596220718149</v>
      </c>
      <c r="F410" s="28"/>
      <c r="G410" s="28"/>
      <c r="H410" s="28"/>
      <c r="I410" s="28"/>
      <c r="J410" s="28"/>
      <c r="K410" s="28"/>
    </row>
    <row r="411" spans="3:11" hidden="1">
      <c r="C411" s="28">
        <f ca="1"/>
        <v>127.74073840499135</v>
      </c>
      <c r="D411" s="28">
        <f ca="1"/>
        <v>219.67459762189853</v>
      </c>
      <c r="E411" s="28">
        <f ca="1"/>
        <v>254.11537751304121</v>
      </c>
      <c r="F411" s="28"/>
      <c r="G411" s="28"/>
      <c r="H411" s="28"/>
      <c r="I411" s="28"/>
      <c r="J411" s="28"/>
      <c r="K411" s="28"/>
    </row>
    <row r="412" spans="3:11" hidden="1">
      <c r="C412" s="28">
        <f ca="1"/>
        <v>127.71902185476193</v>
      </c>
      <c r="D412" s="28">
        <f ca="1"/>
        <v>219.87512069570738</v>
      </c>
      <c r="E412" s="28">
        <f ca="1"/>
        <v>254.27783474870367</v>
      </c>
      <c r="F412" s="28"/>
      <c r="G412" s="28"/>
      <c r="H412" s="28"/>
      <c r="I412" s="28"/>
      <c r="J412" s="28"/>
      <c r="K412" s="28"/>
    </row>
    <row r="413" spans="3:11" hidden="1">
      <c r="C413" s="28">
        <f ca="1"/>
        <v>127.65564009737712</v>
      </c>
      <c r="D413" s="28">
        <f ca="1"/>
        <v>219.6262759571068</v>
      </c>
      <c r="E413" s="28">
        <f ca="1"/>
        <v>254.03083186782331</v>
      </c>
      <c r="F413" s="28"/>
      <c r="G413" s="28"/>
      <c r="H413" s="28"/>
      <c r="I413" s="28"/>
      <c r="J413" s="28"/>
      <c r="K413" s="28"/>
    </row>
    <row r="414" spans="3:11" hidden="1">
      <c r="C414" s="28">
        <f ca="1"/>
        <v>127.7894407477865</v>
      </c>
      <c r="D414" s="28">
        <f ca="1"/>
        <v>219.63202070397242</v>
      </c>
      <c r="E414" s="28">
        <f ca="1"/>
        <v>254.1030611487044</v>
      </c>
      <c r="F414" s="28"/>
      <c r="G414" s="28"/>
      <c r="H414" s="28"/>
      <c r="I414" s="28"/>
      <c r="J414" s="28"/>
      <c r="K414" s="28"/>
    </row>
    <row r="415" spans="3:11" hidden="1">
      <c r="C415" s="28">
        <f ca="1"/>
        <v>127.79507546452491</v>
      </c>
      <c r="D415" s="28">
        <f ca="1"/>
        <v>219.55968137011683</v>
      </c>
      <c r="E415" s="28">
        <f ca="1"/>
        <v>254.04337227396988</v>
      </c>
      <c r="F415" s="28"/>
      <c r="G415" s="28"/>
      <c r="H415" s="28"/>
      <c r="I415" s="28"/>
      <c r="J415" s="28"/>
      <c r="K415" s="28"/>
    </row>
    <row r="416" spans="3:11" hidden="1">
      <c r="C416" s="28">
        <f ca="1"/>
        <v>127.69165789657862</v>
      </c>
      <c r="D416" s="28">
        <f ca="1"/>
        <v>220.13520129005809</v>
      </c>
      <c r="E416" s="28">
        <f ca="1"/>
        <v>254.48902990775704</v>
      </c>
      <c r="F416" s="28"/>
      <c r="G416" s="28"/>
      <c r="H416" s="28"/>
      <c r="I416" s="28"/>
      <c r="J416" s="28"/>
      <c r="K416" s="28"/>
    </row>
    <row r="417" spans="3:11" hidden="1">
      <c r="C417" s="28">
        <f ca="1"/>
        <v>127.81476715554287</v>
      </c>
      <c r="D417" s="28">
        <f ca="1"/>
        <v>219.47029906799651</v>
      </c>
      <c r="E417" s="28">
        <f ca="1"/>
        <v>253.97603602706587</v>
      </c>
      <c r="F417" s="28"/>
      <c r="G417" s="28"/>
      <c r="H417" s="28"/>
      <c r="I417" s="28"/>
      <c r="J417" s="28"/>
      <c r="K417" s="28"/>
    </row>
    <row r="418" spans="3:11" hidden="1">
      <c r="C418" s="28">
        <f ca="1"/>
        <v>127.75768206627575</v>
      </c>
      <c r="D418" s="28">
        <f ca="1"/>
        <v>219.54123612057163</v>
      </c>
      <c r="E418" s="28">
        <f ca="1"/>
        <v>254.00862127946795</v>
      </c>
      <c r="F418" s="28"/>
      <c r="G418" s="28"/>
      <c r="H418" s="28"/>
      <c r="I418" s="28"/>
      <c r="J418" s="28"/>
      <c r="K418" s="28"/>
    </row>
    <row r="419" spans="3:11" hidden="1">
      <c r="C419" s="28">
        <f ca="1"/>
        <v>127.70833935118738</v>
      </c>
      <c r="D419" s="28">
        <f ca="1"/>
        <v>219.66980231717574</v>
      </c>
      <c r="E419" s="28">
        <f ca="1"/>
        <v>254.09494680120088</v>
      </c>
      <c r="F419" s="28"/>
      <c r="G419" s="28"/>
      <c r="H419" s="28"/>
      <c r="I419" s="28"/>
      <c r="J419" s="28"/>
      <c r="K419" s="28"/>
    </row>
    <row r="420" spans="3:11" hidden="1">
      <c r="C420" s="28">
        <f ca="1"/>
        <v>127.79863338555108</v>
      </c>
      <c r="D420" s="28">
        <f ca="1"/>
        <v>219.4109998243494</v>
      </c>
      <c r="E420" s="28">
        <f ca="1"/>
        <v>253.916674401535</v>
      </c>
      <c r="F420" s="28"/>
      <c r="G420" s="28"/>
      <c r="H420" s="28"/>
      <c r="I420" s="28"/>
      <c r="J420" s="28"/>
      <c r="K420" s="28"/>
    </row>
    <row r="421" spans="3:11" hidden="1">
      <c r="C421" s="28">
        <f ca="1"/>
        <v>127.86513037053231</v>
      </c>
      <c r="D421" s="28">
        <f ca="1"/>
        <v>219.70401473510833</v>
      </c>
      <c r="E421" s="28">
        <f ca="1"/>
        <v>254.20335492553579</v>
      </c>
      <c r="F421" s="28"/>
      <c r="G421" s="28"/>
      <c r="H421" s="28"/>
      <c r="I421" s="28"/>
      <c r="J421" s="28"/>
      <c r="K421" s="28"/>
    </row>
    <row r="422" spans="3:11" hidden="1">
      <c r="C422" s="28">
        <f ca="1"/>
        <v>127.82340449756326</v>
      </c>
      <c r="D422" s="28">
        <f ca="1"/>
        <v>219.05771559357507</v>
      </c>
      <c r="E422" s="28">
        <f ca="1"/>
        <v>253.62394504151871</v>
      </c>
      <c r="F422" s="28"/>
      <c r="G422" s="28"/>
      <c r="H422" s="28"/>
      <c r="I422" s="28"/>
      <c r="J422" s="28"/>
      <c r="K422" s="28"/>
    </row>
    <row r="423" spans="3:11" hidden="1">
      <c r="C423" s="28">
        <f ca="1"/>
        <v>127.80228684465987</v>
      </c>
      <c r="D423" s="28">
        <f ca="1"/>
        <v>219.64737646425846</v>
      </c>
      <c r="E423" s="28">
        <f ca="1"/>
        <v>254.12279415738448</v>
      </c>
      <c r="F423" s="28"/>
      <c r="G423" s="28"/>
      <c r="H423" s="28"/>
      <c r="I423" s="28"/>
      <c r="J423" s="28"/>
      <c r="K423" s="28"/>
    </row>
    <row r="424" spans="3:11" hidden="1">
      <c r="C424" s="28">
        <f ca="1"/>
        <v>127.70862369283718</v>
      </c>
      <c r="D424" s="28">
        <f ca="1"/>
        <v>220.21091036898167</v>
      </c>
      <c r="E424" s="28">
        <f ca="1"/>
        <v>254.56303268749446</v>
      </c>
      <c r="F424" s="28"/>
      <c r="G424" s="28"/>
      <c r="H424" s="28"/>
      <c r="I424" s="28"/>
      <c r="J424" s="28"/>
      <c r="K424" s="28"/>
    </row>
    <row r="425" spans="3:11" hidden="1">
      <c r="C425" s="28">
        <f ca="1"/>
        <v>127.84217871596782</v>
      </c>
      <c r="D425" s="28">
        <f ca="1"/>
        <v>219.46103151854896</v>
      </c>
      <c r="E425" s="28">
        <f ca="1"/>
        <v>253.98182418045391</v>
      </c>
      <c r="F425" s="28"/>
      <c r="G425" s="28"/>
      <c r="H425" s="28"/>
      <c r="I425" s="28"/>
      <c r="J425" s="28"/>
      <c r="K425" s="28"/>
    </row>
    <row r="426" spans="3:11" hidden="1">
      <c r="C426" s="28">
        <f ca="1"/>
        <v>127.71627377882167</v>
      </c>
      <c r="D426" s="28">
        <f ca="1"/>
        <v>219.56610133960967</v>
      </c>
      <c r="E426" s="28">
        <f ca="1"/>
        <v>254.00929007700225</v>
      </c>
      <c r="F426" s="28"/>
      <c r="G426" s="28"/>
      <c r="H426" s="28"/>
      <c r="I426" s="28"/>
      <c r="J426" s="28"/>
      <c r="K426" s="28"/>
    </row>
    <row r="427" spans="3:11" hidden="1">
      <c r="C427" s="28">
        <f ca="1"/>
        <v>127.76963553208705</v>
      </c>
      <c r="D427" s="28">
        <f ca="1"/>
        <v>219.95929371673316</v>
      </c>
      <c r="E427" s="28">
        <f ca="1"/>
        <v>254.37604182856225</v>
      </c>
      <c r="F427" s="28"/>
      <c r="G427" s="28"/>
      <c r="H427" s="28"/>
      <c r="I427" s="28"/>
      <c r="J427" s="28"/>
      <c r="K427" s="28"/>
    </row>
    <row r="428" spans="3:11" hidden="1">
      <c r="C428" s="28">
        <f ca="1"/>
        <v>127.64283054760654</v>
      </c>
      <c r="D428" s="28">
        <f ca="1"/>
        <v>220.10028558295025</v>
      </c>
      <c r="E428" s="28">
        <f ca="1"/>
        <v>254.43432925590298</v>
      </c>
      <c r="F428" s="28"/>
      <c r="G428" s="28"/>
      <c r="H428" s="28"/>
      <c r="I428" s="28"/>
      <c r="J428" s="28"/>
      <c r="K428" s="28"/>
    </row>
    <row r="429" spans="3:11" hidden="1">
      <c r="C429" s="28">
        <f ca="1"/>
        <v>127.83772356025628</v>
      </c>
      <c r="D429" s="28">
        <f ca="1"/>
        <v>219.38985435768825</v>
      </c>
      <c r="E429" s="28">
        <f ca="1"/>
        <v>253.91808080590909</v>
      </c>
      <c r="F429" s="28"/>
      <c r="G429" s="28"/>
      <c r="H429" s="28"/>
      <c r="I429" s="28"/>
      <c r="J429" s="28"/>
      <c r="K429" s="28"/>
    </row>
    <row r="430" spans="3:11" hidden="1">
      <c r="C430" s="28">
        <f ca="1"/>
        <v>127.74528442296592</v>
      </c>
      <c r="D430" s="28">
        <f ca="1"/>
        <v>219.95902175293668</v>
      </c>
      <c r="E430" s="28">
        <f ca="1"/>
        <v>254.3635762895571</v>
      </c>
      <c r="F430" s="28"/>
      <c r="G430" s="28"/>
      <c r="H430" s="28"/>
      <c r="I430" s="28"/>
      <c r="J430" s="28"/>
      <c r="K430" s="28"/>
    </row>
    <row r="431" spans="3:11" hidden="1">
      <c r="C431" s="28">
        <f ca="1"/>
        <v>127.64858708312698</v>
      </c>
      <c r="D431" s="28">
        <f ca="1"/>
        <v>220.16817250302029</v>
      </c>
      <c r="E431" s="28">
        <f ca="1"/>
        <v>254.49594489429168</v>
      </c>
      <c r="F431" s="28"/>
      <c r="G431" s="28"/>
      <c r="H431" s="28"/>
      <c r="I431" s="28"/>
      <c r="J431" s="28"/>
      <c r="K431" s="28"/>
    </row>
    <row r="432" spans="3:11" hidden="1">
      <c r="C432" s="28">
        <f ca="1"/>
        <v>127.84243268843744</v>
      </c>
      <c r="D432" s="28">
        <f ca="1"/>
        <v>219.37999339713264</v>
      </c>
      <c r="E432" s="28">
        <f ca="1"/>
        <v>253.91193177679463</v>
      </c>
      <c r="F432" s="28"/>
      <c r="G432" s="28"/>
      <c r="H432" s="28"/>
      <c r="I432" s="28"/>
      <c r="J432" s="28"/>
      <c r="K432" s="28"/>
    </row>
    <row r="433" spans="3:11" hidden="1">
      <c r="C433" s="28">
        <f ca="1"/>
        <v>127.68224958655347</v>
      </c>
      <c r="D433" s="28">
        <f ca="1"/>
        <v>219.61999827373424</v>
      </c>
      <c r="E433" s="28">
        <f ca="1"/>
        <v>254.03877755421112</v>
      </c>
      <c r="F433" s="28"/>
      <c r="G433" s="28"/>
      <c r="H433" s="28"/>
      <c r="I433" s="28"/>
      <c r="J433" s="28"/>
      <c r="K433" s="28"/>
    </row>
    <row r="434" spans="3:11" hidden="1">
      <c r="C434" s="28">
        <f ca="1"/>
        <v>127.79790653379888</v>
      </c>
      <c r="D434" s="28">
        <f ca="1"/>
        <v>219.34403915834858</v>
      </c>
      <c r="E434" s="28">
        <f ca="1"/>
        <v>253.85844959094968</v>
      </c>
      <c r="F434" s="28"/>
      <c r="G434" s="28"/>
      <c r="H434" s="28"/>
      <c r="I434" s="28"/>
      <c r="J434" s="28"/>
      <c r="K434" s="28"/>
    </row>
    <row r="435" spans="3:11" hidden="1">
      <c r="C435" s="28">
        <f ca="1"/>
        <v>127.68872862098021</v>
      </c>
      <c r="D435" s="28">
        <f ca="1"/>
        <v>219.89394803643839</v>
      </c>
      <c r="E435" s="28">
        <f ca="1"/>
        <v>254.27890160195005</v>
      </c>
      <c r="F435" s="28"/>
      <c r="G435" s="28"/>
      <c r="H435" s="28"/>
      <c r="I435" s="28"/>
      <c r="J435" s="28"/>
      <c r="K435" s="28"/>
    </row>
    <row r="436" spans="3:11" hidden="1">
      <c r="C436" s="28">
        <f ca="1"/>
        <v>127.8004865234864</v>
      </c>
      <c r="D436" s="28">
        <f ca="1"/>
        <v>219.8467251686034</v>
      </c>
      <c r="E436" s="28">
        <f ca="1"/>
        <v>254.29421331009337</v>
      </c>
      <c r="F436" s="28"/>
      <c r="G436" s="28"/>
      <c r="H436" s="28"/>
      <c r="I436" s="28"/>
      <c r="J436" s="28"/>
      <c r="K436" s="28"/>
    </row>
    <row r="437" spans="3:11" hidden="1">
      <c r="C437" s="28">
        <f ca="1"/>
        <v>127.73289555684597</v>
      </c>
      <c r="D437" s="28">
        <f ca="1"/>
        <v>220.0969607168893</v>
      </c>
      <c r="E437" s="28">
        <f ca="1"/>
        <v>254.4766486814616</v>
      </c>
      <c r="F437" s="28"/>
      <c r="G437" s="28"/>
      <c r="H437" s="28"/>
      <c r="I437" s="28"/>
      <c r="J437" s="28"/>
      <c r="K437" s="28"/>
    </row>
    <row r="438" spans="3:11" hidden="1">
      <c r="C438" s="28">
        <f ca="1"/>
        <v>127.67185271984322</v>
      </c>
      <c r="D438" s="28">
        <f ca="1"/>
        <v>220.09977339230375</v>
      </c>
      <c r="E438" s="28">
        <f ca="1"/>
        <v>254.44844708557528</v>
      </c>
      <c r="F438" s="28"/>
      <c r="G438" s="28"/>
      <c r="H438" s="28"/>
      <c r="I438" s="28"/>
      <c r="J438" s="28"/>
      <c r="K438" s="28"/>
    </row>
    <row r="439" spans="3:11" hidden="1">
      <c r="C439" s="28">
        <f ca="1"/>
        <v>127.73062838674028</v>
      </c>
      <c r="D439" s="28">
        <f ca="1"/>
        <v>219.75603439424287</v>
      </c>
      <c r="E439" s="28">
        <f ca="1"/>
        <v>254.18069966217971</v>
      </c>
      <c r="F439" s="28"/>
      <c r="G439" s="28"/>
      <c r="H439" s="28"/>
      <c r="I439" s="28"/>
      <c r="J439" s="28"/>
      <c r="K439" s="28"/>
    </row>
    <row r="440" spans="3:11" hidden="1">
      <c r="C440" s="28">
        <f ca="1"/>
        <v>127.76159298963309</v>
      </c>
      <c r="D440" s="28">
        <f ca="1"/>
        <v>219.5207929964298</v>
      </c>
      <c r="E440" s="28">
        <f ca="1"/>
        <v>253.99291958838154</v>
      </c>
      <c r="F440" s="28"/>
      <c r="G440" s="28"/>
      <c r="H440" s="28"/>
      <c r="I440" s="28"/>
      <c r="J440" s="28"/>
      <c r="K440" s="28"/>
    </row>
    <row r="441" spans="3:11" hidden="1">
      <c r="C441" s="28">
        <f ca="1"/>
        <v>127.7754755539287</v>
      </c>
      <c r="D441" s="28">
        <f ca="1"/>
        <v>219.75393863474582</v>
      </c>
      <c r="E441" s="28">
        <f ca="1"/>
        <v>254.20142741242873</v>
      </c>
      <c r="F441" s="28"/>
      <c r="G441" s="28"/>
      <c r="H441" s="28"/>
      <c r="I441" s="28"/>
      <c r="J441" s="28"/>
      <c r="K441" s="28"/>
    </row>
    <row r="442" spans="3:11" hidden="1">
      <c r="C442" s="28">
        <f ca="1"/>
        <v>127.70242110618604</v>
      </c>
      <c r="D442" s="28">
        <f ca="1"/>
        <v>220.17061324793522</v>
      </c>
      <c r="E442" s="28">
        <f ca="1"/>
        <v>254.52506221265037</v>
      </c>
      <c r="F442" s="28"/>
      <c r="G442" s="28"/>
      <c r="H442" s="28"/>
      <c r="I442" s="28"/>
      <c r="J442" s="28"/>
      <c r="K442" s="28"/>
    </row>
    <row r="443" spans="3:11" hidden="1">
      <c r="C443" s="28">
        <f ca="1"/>
        <v>127.76265669479847</v>
      </c>
      <c r="D443" s="28">
        <f ca="1"/>
        <v>219.82204935528011</v>
      </c>
      <c r="E443" s="28">
        <f ca="1"/>
        <v>254.25386885644068</v>
      </c>
      <c r="F443" s="28"/>
      <c r="G443" s="28"/>
      <c r="H443" s="28"/>
      <c r="I443" s="28"/>
      <c r="J443" s="28"/>
      <c r="K443" s="28"/>
    </row>
    <row r="444" spans="3:11" hidden="1">
      <c r="C444" s="28">
        <f ca="1"/>
        <v>127.8367661791924</v>
      </c>
      <c r="D444" s="28">
        <f ca="1"/>
        <v>219.69010788862386</v>
      </c>
      <c r="E444" s="28">
        <f ca="1"/>
        <v>254.17706877542807</v>
      </c>
      <c r="F444" s="28"/>
      <c r="G444" s="28"/>
      <c r="H444" s="28"/>
      <c r="I444" s="28"/>
      <c r="J444" s="28"/>
      <c r="K444" s="28"/>
    </row>
    <row r="445" spans="3:11" hidden="1">
      <c r="C445" s="28">
        <f ca="1"/>
        <v>127.81246248809362</v>
      </c>
      <c r="D445" s="28">
        <f ca="1"/>
        <v>219.22573075663283</v>
      </c>
      <c r="E445" s="28">
        <f ca="1"/>
        <v>253.76356435282432</v>
      </c>
      <c r="F445" s="28"/>
      <c r="G445" s="28"/>
      <c r="H445" s="28"/>
      <c r="I445" s="28"/>
      <c r="J445" s="28"/>
      <c r="K445" s="28"/>
    </row>
    <row r="446" spans="3:11" hidden="1">
      <c r="C446" s="28">
        <f ca="1"/>
        <v>127.74836008656524</v>
      </c>
      <c r="D446" s="28">
        <f ca="1"/>
        <v>219.80084361398897</v>
      </c>
      <c r="E446" s="28">
        <f ca="1"/>
        <v>254.22835081522277</v>
      </c>
      <c r="F446" s="28"/>
      <c r="G446" s="28"/>
      <c r="H446" s="28"/>
      <c r="I446" s="28"/>
      <c r="J446" s="28"/>
      <c r="K446" s="28"/>
    </row>
    <row r="447" spans="3:11" hidden="1">
      <c r="C447" s="28">
        <f ca="1"/>
        <v>127.82983593761887</v>
      </c>
      <c r="D447" s="28">
        <f ca="1"/>
        <v>219.83565587271664</v>
      </c>
      <c r="E447" s="28">
        <f ca="1"/>
        <v>254.2993954944173</v>
      </c>
      <c r="F447" s="28"/>
      <c r="G447" s="28"/>
      <c r="H447" s="28"/>
      <c r="I447" s="28"/>
      <c r="J447" s="28"/>
      <c r="K447" s="28"/>
    </row>
    <row r="448" spans="3:11" hidden="1">
      <c r="C448" s="28">
        <f ca="1"/>
        <v>127.59123764055593</v>
      </c>
      <c r="D448" s="28">
        <f ca="1"/>
        <v>220.013493137795</v>
      </c>
      <c r="E448" s="28">
        <f ca="1"/>
        <v>254.33336604807357</v>
      </c>
      <c r="F448" s="28"/>
      <c r="G448" s="28"/>
      <c r="H448" s="28"/>
      <c r="I448" s="28"/>
      <c r="J448" s="28"/>
      <c r="K448" s="28"/>
    </row>
    <row r="449" spans="3:11" hidden="1">
      <c r="C449" s="28">
        <f ca="1"/>
        <v>127.76305600927569</v>
      </c>
      <c r="D449" s="28">
        <f ca="1"/>
        <v>219.54145950413064</v>
      </c>
      <c r="E449" s="28">
        <f ca="1"/>
        <v>254.0115173019388</v>
      </c>
      <c r="F449" s="28"/>
      <c r="G449" s="28"/>
      <c r="H449" s="28"/>
      <c r="I449" s="28"/>
      <c r="J449" s="28"/>
      <c r="K449" s="28"/>
    </row>
    <row r="450" spans="3:11" hidden="1">
      <c r="C450" s="28">
        <f ca="1"/>
        <v>127.79868965074947</v>
      </c>
      <c r="D450" s="28">
        <f ca="1"/>
        <v>220.10201546327829</v>
      </c>
      <c r="E450" s="28">
        <f ca="1"/>
        <v>254.51405125738296</v>
      </c>
      <c r="F450" s="28"/>
      <c r="G450" s="28"/>
      <c r="H450" s="28"/>
      <c r="I450" s="28"/>
      <c r="J450" s="28"/>
      <c r="K450" s="28"/>
    </row>
    <row r="451" spans="3:11" hidden="1">
      <c r="C451" s="28">
        <f ca="1"/>
        <v>127.76149957863882</v>
      </c>
      <c r="D451" s="28">
        <f ca="1"/>
        <v>219.07345850154005</v>
      </c>
      <c r="E451" s="28">
        <f ca="1"/>
        <v>253.6063504615145</v>
      </c>
      <c r="F451" s="28"/>
      <c r="G451" s="28"/>
      <c r="H451" s="28"/>
      <c r="I451" s="28"/>
      <c r="J451" s="28"/>
      <c r="K451" s="28"/>
    </row>
    <row r="452" spans="3:11" hidden="1">
      <c r="C452" s="28">
        <f ca="1"/>
        <v>127.69265150246046</v>
      </c>
      <c r="D452" s="28">
        <f ca="1"/>
        <v>220.05634160959139</v>
      </c>
      <c r="E452" s="28">
        <f ca="1"/>
        <v>254.4213173661476</v>
      </c>
      <c r="F452" s="28"/>
      <c r="G452" s="28"/>
      <c r="H452" s="28"/>
      <c r="I452" s="28"/>
      <c r="J452" s="28"/>
      <c r="K452" s="28"/>
    </row>
    <row r="453" spans="3:11" hidden="1">
      <c r="C453" s="28">
        <f ca="1"/>
        <v>127.68482912315642</v>
      </c>
      <c r="D453" s="28">
        <f ca="1"/>
        <v>219.85742684376734</v>
      </c>
      <c r="E453" s="28">
        <f ca="1"/>
        <v>254.24536126854343</v>
      </c>
      <c r="F453" s="28"/>
      <c r="G453" s="28"/>
      <c r="H453" s="28"/>
      <c r="I453" s="28"/>
      <c r="J453" s="28"/>
      <c r="K453" s="28"/>
    </row>
    <row r="454" spans="3:11" hidden="1">
      <c r="C454" s="28">
        <f ca="1"/>
        <v>127.58358782846412</v>
      </c>
      <c r="D454" s="28">
        <f ca="1"/>
        <v>220.10544560207313</v>
      </c>
      <c r="E454" s="28">
        <f ca="1"/>
        <v>254.40907819272209</v>
      </c>
      <c r="F454" s="28"/>
      <c r="G454" s="28"/>
      <c r="H454" s="28"/>
      <c r="I454" s="28"/>
      <c r="J454" s="28"/>
      <c r="K454" s="28"/>
    </row>
    <row r="455" spans="3:11" hidden="1">
      <c r="C455" s="28">
        <f ca="1"/>
        <v>127.67210479502791</v>
      </c>
      <c r="D455" s="28">
        <f ca="1"/>
        <v>220.03915764547384</v>
      </c>
      <c r="E455" s="28">
        <f ca="1"/>
        <v>254.39614234520593</v>
      </c>
      <c r="F455" s="28"/>
      <c r="G455" s="28"/>
      <c r="H455" s="28"/>
      <c r="I455" s="28"/>
      <c r="J455" s="28"/>
      <c r="K455" s="28"/>
    </row>
    <row r="456" spans="3:11" hidden="1">
      <c r="C456" s="28">
        <f ca="1"/>
        <v>127.63693293102415</v>
      </c>
      <c r="D456" s="28">
        <f ca="1"/>
        <v>219.54332565907407</v>
      </c>
      <c r="E456" s="28">
        <f ca="1"/>
        <v>253.9497164587608</v>
      </c>
      <c r="F456" s="28"/>
      <c r="G456" s="28"/>
      <c r="H456" s="28"/>
      <c r="I456" s="28"/>
      <c r="J456" s="28"/>
      <c r="K456" s="28"/>
    </row>
    <row r="457" spans="3:11" hidden="1">
      <c r="C457" s="28">
        <f ca="1"/>
        <v>127.85477868095808</v>
      </c>
      <c r="D457" s="28">
        <f ca="1"/>
        <v>219.44085462766901</v>
      </c>
      <c r="E457" s="28">
        <f ca="1"/>
        <v>253.97073278485954</v>
      </c>
      <c r="F457" s="28"/>
      <c r="G457" s="28"/>
      <c r="H457" s="28"/>
      <c r="I457" s="28"/>
      <c r="J457" s="28"/>
      <c r="K457" s="28"/>
    </row>
    <row r="458" spans="3:11" hidden="1">
      <c r="C458" s="28">
        <f ca="1"/>
        <v>127.80673949573641</v>
      </c>
      <c r="D458" s="28">
        <f ca="1"/>
        <v>219.7893095136622</v>
      </c>
      <c r="E458" s="28">
        <f ca="1"/>
        <v>254.24772021991353</v>
      </c>
      <c r="F458" s="28"/>
      <c r="G458" s="28"/>
      <c r="H458" s="28"/>
      <c r="I458" s="28"/>
      <c r="J458" s="28"/>
      <c r="K458" s="28"/>
    </row>
    <row r="459" spans="3:11" hidden="1">
      <c r="C459" s="28">
        <f ca="1"/>
        <v>127.8112646531237</v>
      </c>
      <c r="D459" s="28">
        <f ca="1"/>
        <v>220.26150980067126</v>
      </c>
      <c r="E459" s="28">
        <f ca="1"/>
        <v>254.65830454140314</v>
      </c>
      <c r="F459" s="28"/>
      <c r="G459" s="28"/>
      <c r="H459" s="28"/>
      <c r="I459" s="28"/>
      <c r="J459" s="28"/>
      <c r="K459" s="28"/>
    </row>
    <row r="460" spans="3:11" hidden="1">
      <c r="C460" s="28">
        <f ca="1"/>
        <v>127.72307194339075</v>
      </c>
      <c r="D460" s="28">
        <f ca="1"/>
        <v>219.83492138001645</v>
      </c>
      <c r="E460" s="28">
        <f ca="1"/>
        <v>254.24510961828662</v>
      </c>
      <c r="F460" s="28"/>
      <c r="G460" s="28"/>
      <c r="H460" s="28"/>
      <c r="I460" s="28"/>
      <c r="J460" s="28"/>
      <c r="K460" s="28"/>
    </row>
    <row r="461" spans="3:11" hidden="1">
      <c r="C461" s="28">
        <f ca="1"/>
        <v>127.7798511455574</v>
      </c>
      <c r="D461" s="28">
        <f ca="1"/>
        <v>219.61749055096271</v>
      </c>
      <c r="E461" s="28">
        <f ca="1"/>
        <v>254.08567947580792</v>
      </c>
      <c r="F461" s="28"/>
      <c r="G461" s="28"/>
      <c r="H461" s="28"/>
      <c r="I461" s="28"/>
      <c r="J461" s="28"/>
      <c r="K461" s="28"/>
    </row>
    <row r="462" spans="3:11" hidden="1">
      <c r="C462" s="28">
        <f ca="1"/>
        <v>127.66797185767609</v>
      </c>
      <c r="D462" s="28">
        <f ca="1"/>
        <v>220.13946790133346</v>
      </c>
      <c r="E462" s="28">
        <f ca="1"/>
        <v>254.48083693302843</v>
      </c>
      <c r="F462" s="28"/>
      <c r="G462" s="28"/>
      <c r="H462" s="28"/>
      <c r="I462" s="28"/>
      <c r="J462" s="28"/>
      <c r="K462" s="28"/>
    </row>
    <row r="463" spans="3:11" hidden="1">
      <c r="C463" s="28">
        <f ca="1"/>
        <v>127.80469644139242</v>
      </c>
      <c r="D463" s="28">
        <f ca="1"/>
        <v>219.65999703817008</v>
      </c>
      <c r="E463" s="28">
        <f ca="1"/>
        <v>254.13491442791829</v>
      </c>
      <c r="F463" s="28"/>
      <c r="G463" s="28"/>
      <c r="H463" s="28"/>
      <c r="I463" s="28"/>
      <c r="J463" s="28"/>
      <c r="K463" s="28"/>
    </row>
    <row r="464" spans="3:11" hidden="1">
      <c r="C464" s="28">
        <f ca="1"/>
        <v>127.73300429990574</v>
      </c>
      <c r="D464" s="28">
        <f ca="1"/>
        <v>220.11072780671577</v>
      </c>
      <c r="E464" s="28">
        <f ca="1"/>
        <v>254.48861051740971</v>
      </c>
      <c r="F464" s="28"/>
      <c r="G464" s="28"/>
      <c r="H464" s="28"/>
      <c r="I464" s="28"/>
      <c r="J464" s="28"/>
      <c r="K464" s="28"/>
    </row>
    <row r="465" spans="3:11" hidden="1">
      <c r="C465" s="28">
        <f ca="1"/>
        <v>127.60960565403242</v>
      </c>
      <c r="D465" s="28">
        <f ca="1"/>
        <v>219.69542350834982</v>
      </c>
      <c r="E465" s="28">
        <f ca="1"/>
        <v>254.06749214665547</v>
      </c>
      <c r="F465" s="28"/>
      <c r="G465" s="28"/>
      <c r="H465" s="28"/>
      <c r="I465" s="28"/>
      <c r="J465" s="28"/>
      <c r="K465" s="28"/>
    </row>
    <row r="466" spans="3:11" hidden="1">
      <c r="C466" s="28">
        <f ca="1"/>
        <v>127.63133486234025</v>
      </c>
      <c r="D466" s="28">
        <f ca="1"/>
        <v>219.69418469408529</v>
      </c>
      <c r="E466" s="28">
        <f ca="1"/>
        <v>254.07733552432748</v>
      </c>
      <c r="F466" s="28"/>
      <c r="G466" s="28"/>
      <c r="H466" s="28"/>
      <c r="I466" s="28"/>
      <c r="J466" s="28"/>
      <c r="K466" s="28"/>
    </row>
    <row r="467" spans="3:11" hidden="1">
      <c r="C467" s="28">
        <f ca="1"/>
        <v>127.6938489631835</v>
      </c>
      <c r="D467" s="28">
        <f ca="1"/>
        <v>220.27592790854092</v>
      </c>
      <c r="E467" s="28">
        <f ca="1"/>
        <v>254.6118682995768</v>
      </c>
      <c r="F467" s="28"/>
      <c r="G467" s="28"/>
      <c r="H467" s="28"/>
      <c r="I467" s="28"/>
      <c r="J467" s="28"/>
      <c r="K467" s="28"/>
    </row>
    <row r="468" spans="3:11" hidden="1">
      <c r="C468" s="28">
        <f ca="1"/>
        <v>127.73328478445998</v>
      </c>
      <c r="D468" s="28">
        <f ca="1"/>
        <v>220.05893582187704</v>
      </c>
      <c r="E468" s="28">
        <f ca="1"/>
        <v>254.44395704532846</v>
      </c>
      <c r="F468" s="28"/>
      <c r="G468" s="28"/>
      <c r="H468" s="28"/>
      <c r="I468" s="28"/>
      <c r="J468" s="28"/>
      <c r="K468" s="28"/>
    </row>
    <row r="469" spans="3:11" hidden="1">
      <c r="C469" s="28">
        <f ca="1"/>
        <v>127.61380769721237</v>
      </c>
      <c r="D469" s="28">
        <f ca="1"/>
        <v>220.081756363084</v>
      </c>
      <c r="E469" s="28">
        <f ca="1"/>
        <v>254.40374092933649</v>
      </c>
      <c r="F469" s="28"/>
      <c r="G469" s="28"/>
      <c r="H469" s="28"/>
      <c r="I469" s="28"/>
      <c r="J469" s="28"/>
      <c r="K469" s="28"/>
    </row>
    <row r="470" spans="3:11" hidden="1">
      <c r="C470" s="28">
        <f ca="1"/>
        <v>127.58491464963038</v>
      </c>
      <c r="D470" s="28">
        <f ca="1"/>
        <v>220.44400757825906</v>
      </c>
      <c r="E470" s="28">
        <f ca="1"/>
        <v>254.70271086762506</v>
      </c>
      <c r="F470" s="28"/>
      <c r="G470" s="28"/>
      <c r="H470" s="28"/>
      <c r="I470" s="28"/>
      <c r="J470" s="28"/>
      <c r="K470" s="28"/>
    </row>
    <row r="471" spans="3:11" hidden="1">
      <c r="C471" s="28">
        <f ca="1"/>
        <v>127.73200885898787</v>
      </c>
      <c r="D471" s="28">
        <f ca="1"/>
        <v>219.86836866073389</v>
      </c>
      <c r="E471" s="28">
        <f ca="1"/>
        <v>254.27851978624727</v>
      </c>
      <c r="F471" s="28"/>
      <c r="G471" s="28"/>
      <c r="H471" s="28"/>
      <c r="I471" s="28"/>
      <c r="J471" s="28"/>
      <c r="K471" s="28"/>
    </row>
    <row r="472" spans="3:11" hidden="1">
      <c r="C472" s="28">
        <f ca="1"/>
        <v>127.79102572594283</v>
      </c>
      <c r="D472" s="28">
        <f ca="1"/>
        <v>219.64110124918679</v>
      </c>
      <c r="E472" s="28">
        <f ca="1"/>
        <v>254.111706959841</v>
      </c>
      <c r="F472" s="28"/>
      <c r="G472" s="28"/>
      <c r="H472" s="28"/>
      <c r="I472" s="28"/>
      <c r="J472" s="28"/>
      <c r="K472" s="28"/>
    </row>
    <row r="473" spans="3:11" hidden="1">
      <c r="C473" s="28">
        <f ca="1"/>
        <v>127.74158854128135</v>
      </c>
      <c r="D473" s="28">
        <f ca="1"/>
        <v>219.75548871658577</v>
      </c>
      <c r="E473" s="28">
        <f ca="1"/>
        <v>254.18573576051722</v>
      </c>
      <c r="F473" s="28"/>
      <c r="G473" s="28"/>
      <c r="H473" s="28"/>
      <c r="I473" s="28"/>
      <c r="J473" s="28"/>
      <c r="K473" s="28"/>
    </row>
    <row r="474" spans="3:11" hidden="1">
      <c r="C474" s="28">
        <f ca="1"/>
        <v>127.73026478413537</v>
      </c>
      <c r="D474" s="28">
        <f ca="1"/>
        <v>219.2812009476236</v>
      </c>
      <c r="E474" s="28">
        <f ca="1"/>
        <v>253.77010389495729</v>
      </c>
      <c r="F474" s="28"/>
      <c r="G474" s="28"/>
      <c r="H474" s="28"/>
      <c r="I474" s="28"/>
      <c r="J474" s="28"/>
      <c r="K474" s="28"/>
    </row>
    <row r="475" spans="3:11" hidden="1">
      <c r="C475" s="28">
        <f ca="1"/>
        <v>127.72638602428009</v>
      </c>
      <c r="D475" s="28">
        <f ca="1"/>
        <v>219.70863072411714</v>
      </c>
      <c r="E475" s="28">
        <f ca="1"/>
        <v>254.13758498398045</v>
      </c>
      <c r="F475" s="28"/>
      <c r="G475" s="28"/>
      <c r="H475" s="28"/>
      <c r="I475" s="28"/>
      <c r="J475" s="28"/>
      <c r="K475" s="28"/>
    </row>
    <row r="476" spans="3:11" hidden="1">
      <c r="C476" s="28">
        <f ca="1"/>
        <v>127.64312363666443</v>
      </c>
      <c r="D476" s="28">
        <f ca="1"/>
        <v>220.11984545282166</v>
      </c>
      <c r="E476" s="28">
        <f ca="1"/>
        <v>254.45139687944118</v>
      </c>
      <c r="F476" s="28"/>
      <c r="G476" s="28"/>
      <c r="H476" s="28"/>
      <c r="I476" s="28"/>
      <c r="J476" s="28"/>
      <c r="K476" s="28"/>
    </row>
    <row r="477" spans="3:11" hidden="1">
      <c r="C477" s="28">
        <f ca="1"/>
        <v>127.68626352910728</v>
      </c>
      <c r="D477" s="28">
        <f ca="1"/>
        <v>220.26275124501194</v>
      </c>
      <c r="E477" s="28">
        <f ca="1"/>
        <v>254.59666431445376</v>
      </c>
      <c r="F477" s="28"/>
      <c r="G477" s="28"/>
      <c r="H477" s="28"/>
      <c r="I477" s="28"/>
      <c r="J477" s="28"/>
      <c r="K477" s="28"/>
    </row>
    <row r="478" spans="3:11" hidden="1">
      <c r="C478" s="28">
        <f ca="1"/>
        <v>127.61948485076674</v>
      </c>
      <c r="D478" s="28">
        <f ca="1"/>
        <v>219.93792599019011</v>
      </c>
      <c r="E478" s="28">
        <f ca="1"/>
        <v>254.28217437020908</v>
      </c>
      <c r="F478" s="28"/>
      <c r="G478" s="28"/>
      <c r="H478" s="28"/>
      <c r="I478" s="28"/>
      <c r="J478" s="28"/>
      <c r="K478" s="28"/>
    </row>
    <row r="479" spans="3:11" hidden="1">
      <c r="C479" s="28">
        <f ca="1"/>
        <v>127.68021019450993</v>
      </c>
      <c r="D479" s="28">
        <f ca="1"/>
        <v>220.19118760755603</v>
      </c>
      <c r="E479" s="28">
        <f ca="1"/>
        <v>254.53171742503952</v>
      </c>
      <c r="F479" s="28"/>
      <c r="G479" s="28"/>
      <c r="H479" s="28"/>
      <c r="I479" s="28"/>
      <c r="J479" s="28"/>
      <c r="K479" s="28"/>
    </row>
    <row r="480" spans="3:11" hidden="1">
      <c r="C480" s="28">
        <f ca="1"/>
        <v>127.67190359850602</v>
      </c>
      <c r="D480" s="28">
        <f ca="1"/>
        <v>220.33448456475676</v>
      </c>
      <c r="E480" s="28">
        <f ca="1"/>
        <v>254.65152671225681</v>
      </c>
      <c r="F480" s="28"/>
      <c r="G480" s="28"/>
      <c r="H480" s="28"/>
      <c r="I480" s="28"/>
      <c r="J480" s="28"/>
      <c r="K480" s="28"/>
    </row>
    <row r="481" spans="3:11" hidden="1">
      <c r="C481" s="28">
        <f ca="1"/>
        <v>127.68794730503298</v>
      </c>
      <c r="D481" s="28">
        <f ca="1"/>
        <v>219.82320642263721</v>
      </c>
      <c r="E481" s="28">
        <f ca="1"/>
        <v>254.21733609040564</v>
      </c>
      <c r="F481" s="28"/>
      <c r="G481" s="28"/>
      <c r="H481" s="28"/>
      <c r="I481" s="28"/>
      <c r="J481" s="28"/>
      <c r="K481" s="28"/>
    </row>
    <row r="482" spans="3:11" hidden="1">
      <c r="C482" s="28">
        <f ca="1"/>
        <v>127.79813401136164</v>
      </c>
      <c r="D482" s="28">
        <f ca="1"/>
        <v>219.78299014348366</v>
      </c>
      <c r="E482" s="28">
        <f ca="1"/>
        <v>254.23793149960252</v>
      </c>
      <c r="F482" s="28"/>
      <c r="G482" s="28"/>
      <c r="H482" s="28"/>
      <c r="I482" s="28"/>
      <c r="J482" s="28"/>
      <c r="K482" s="28"/>
    </row>
    <row r="483" spans="3:11" hidden="1">
      <c r="C483" s="28">
        <f ca="1"/>
        <v>127.73471653361017</v>
      </c>
      <c r="D483" s="28">
        <f ca="1"/>
        <v>219.91701904508324</v>
      </c>
      <c r="E483" s="28">
        <f ca="1"/>
        <v>254.32194768363433</v>
      </c>
      <c r="F483" s="28"/>
      <c r="G483" s="28"/>
      <c r="H483" s="28"/>
      <c r="I483" s="28"/>
      <c r="J483" s="28"/>
      <c r="K483" s="28"/>
    </row>
    <row r="484" spans="3:11" hidden="1">
      <c r="C484" s="28">
        <f ca="1"/>
        <v>127.6845173257615</v>
      </c>
      <c r="D484" s="28">
        <f ca="1"/>
        <v>219.65648410373524</v>
      </c>
      <c r="E484" s="28">
        <f ca="1"/>
        <v>254.07146036799799</v>
      </c>
      <c r="F484" s="28"/>
      <c r="G484" s="28"/>
      <c r="H484" s="28"/>
      <c r="I484" s="28"/>
      <c r="J484" s="28"/>
      <c r="K484" s="28"/>
    </row>
    <row r="485" spans="3:11" hidden="1">
      <c r="C485" s="28">
        <f ca="1"/>
        <v>127.77755340373534</v>
      </c>
      <c r="D485" s="28">
        <f ca="1"/>
        <v>220.04206763185906</v>
      </c>
      <c r="E485" s="28">
        <f ca="1"/>
        <v>254.45159595009042</v>
      </c>
      <c r="F485" s="28"/>
      <c r="G485" s="28"/>
      <c r="H485" s="28"/>
      <c r="I485" s="28"/>
      <c r="J485" s="28"/>
      <c r="K485" s="28"/>
    </row>
    <row r="486" spans="3:11" hidden="1">
      <c r="C486" s="28">
        <f ca="1"/>
        <v>127.76453362283458</v>
      </c>
      <c r="D486" s="28">
        <f ca="1"/>
        <v>220.0028712119759</v>
      </c>
      <c r="E486" s="28">
        <f ca="1"/>
        <v>254.4111620848694</v>
      </c>
      <c r="F486" s="28"/>
      <c r="G486" s="28"/>
      <c r="H486" s="28"/>
      <c r="I486" s="28"/>
      <c r="J486" s="28"/>
      <c r="K486" s="28"/>
    </row>
    <row r="487" spans="3:11" hidden="1">
      <c r="C487" s="28">
        <f ca="1"/>
        <v>127.75387522041088</v>
      </c>
      <c r="D487" s="28">
        <f ca="1"/>
        <v>219.89875167536385</v>
      </c>
      <c r="E487" s="28">
        <f ca="1"/>
        <v>254.31577540965807</v>
      </c>
      <c r="F487" s="28"/>
      <c r="G487" s="28"/>
      <c r="H487" s="28"/>
      <c r="I487" s="28"/>
      <c r="J487" s="28"/>
      <c r="K487" s="28"/>
    </row>
    <row r="488" spans="3:11" hidden="1">
      <c r="C488" s="28">
        <f ca="1"/>
        <v>127.67567349641078</v>
      </c>
      <c r="D488" s="28">
        <f ca="1"/>
        <v>219.98253418559545</v>
      </c>
      <c r="E488" s="28">
        <f ca="1"/>
        <v>254.34895901001593</v>
      </c>
      <c r="F488" s="28"/>
      <c r="G488" s="28"/>
      <c r="H488" s="28"/>
      <c r="I488" s="28"/>
      <c r="J488" s="28"/>
      <c r="K488" s="28"/>
    </row>
    <row r="489" spans="3:11" hidden="1">
      <c r="C489" s="28">
        <f ca="1"/>
        <v>127.63721730090066</v>
      </c>
      <c r="D489" s="28">
        <f ca="1"/>
        <v>219.71272675248497</v>
      </c>
      <c r="E489" s="28">
        <f ca="1"/>
        <v>254.0963233447691</v>
      </c>
      <c r="F489" s="28"/>
      <c r="G489" s="28"/>
      <c r="H489" s="28"/>
      <c r="I489" s="28"/>
      <c r="J489" s="28"/>
      <c r="K489" s="28"/>
    </row>
    <row r="490" spans="3:11" hidden="1">
      <c r="C490" s="28">
        <f ca="1"/>
        <v>127.79783653506679</v>
      </c>
      <c r="D490" s="28">
        <f ca="1"/>
        <v>219.84396425129336</v>
      </c>
      <c r="E490" s="28">
        <f ca="1"/>
        <v>254.29049459381605</v>
      </c>
      <c r="F490" s="28"/>
      <c r="G490" s="28"/>
      <c r="H490" s="28"/>
      <c r="I490" s="28"/>
      <c r="J490" s="28"/>
      <c r="K490" s="28"/>
    </row>
    <row r="491" spans="3:11" hidden="1">
      <c r="C491" s="28">
        <f ca="1"/>
        <v>127.74972469019819</v>
      </c>
      <c r="D491" s="28">
        <f ca="1"/>
        <v>220.34695572489144</v>
      </c>
      <c r="E491" s="28">
        <f ca="1"/>
        <v>254.70134089880386</v>
      </c>
      <c r="F491" s="28"/>
      <c r="G491" s="28"/>
      <c r="H491" s="28"/>
      <c r="I491" s="28"/>
      <c r="J491" s="28"/>
      <c r="K491" s="28"/>
    </row>
    <row r="492" spans="3:11" hidden="1">
      <c r="C492" s="28">
        <f ca="1"/>
        <v>127.72298036041018</v>
      </c>
      <c r="D492" s="28">
        <f ca="1"/>
        <v>219.5221881566145</v>
      </c>
      <c r="E492" s="28">
        <f ca="1"/>
        <v>253.97470504995923</v>
      </c>
      <c r="F492" s="28"/>
      <c r="G492" s="28"/>
      <c r="H492" s="28"/>
      <c r="I492" s="28"/>
      <c r="J492" s="28"/>
      <c r="K492" s="28"/>
    </row>
    <row r="493" spans="3:11" hidden="1">
      <c r="C493" s="28">
        <f ca="1"/>
        <v>127.71540730044913</v>
      </c>
      <c r="D493" s="28">
        <f ca="1"/>
        <v>219.87428686524569</v>
      </c>
      <c r="E493" s="28">
        <f ca="1"/>
        <v>254.27529822304794</v>
      </c>
      <c r="F493" s="28"/>
      <c r="G493" s="28"/>
      <c r="H493" s="28"/>
      <c r="I493" s="28"/>
      <c r="J493" s="28"/>
      <c r="K493" s="28"/>
    </row>
    <row r="494" spans="3:11" hidden="1">
      <c r="C494" s="28">
        <f ca="1"/>
        <v>127.72954832699534</v>
      </c>
      <c r="D494" s="28">
        <f ca="1"/>
        <v>220.31039808263117</v>
      </c>
      <c r="E494" s="28">
        <f ca="1"/>
        <v>254.65959439837656</v>
      </c>
      <c r="F494" s="28"/>
      <c r="G494" s="28"/>
      <c r="H494" s="28"/>
      <c r="I494" s="28"/>
      <c r="J494" s="28"/>
      <c r="K494" s="28"/>
    </row>
    <row r="495" spans="3:11" hidden="1">
      <c r="C495" s="28">
        <f ca="1"/>
        <v>127.81247174880562</v>
      </c>
      <c r="D495" s="28">
        <f ca="1"/>
        <v>219.43663149635134</v>
      </c>
      <c r="E495" s="28">
        <f ca="1"/>
        <v>253.94578787017659</v>
      </c>
      <c r="F495" s="28"/>
      <c r="G495" s="28"/>
      <c r="H495" s="28"/>
      <c r="I495" s="28"/>
      <c r="J495" s="28"/>
      <c r="K495" s="28"/>
    </row>
    <row r="496" spans="3:11" hidden="1">
      <c r="C496" s="28">
        <f ca="1"/>
        <v>127.72943550991255</v>
      </c>
      <c r="D496" s="28">
        <f ca="1"/>
        <v>219.96398877589385</v>
      </c>
      <c r="E496" s="28">
        <f ca="1"/>
        <v>254.35991243488519</v>
      </c>
      <c r="F496" s="28"/>
      <c r="G496" s="28"/>
      <c r="H496" s="28"/>
      <c r="I496" s="28"/>
      <c r="J496" s="28"/>
      <c r="K496" s="28"/>
    </row>
    <row r="497" spans="3:11" hidden="1">
      <c r="C497" s="28">
        <f ca="1"/>
        <v>127.69986037067513</v>
      </c>
      <c r="D497" s="28">
        <f ca="1"/>
        <v>219.40645655836639</v>
      </c>
      <c r="E497" s="28">
        <f ca="1"/>
        <v>253.86304874516148</v>
      </c>
      <c r="F497" s="28"/>
      <c r="G497" s="28"/>
      <c r="H497" s="28"/>
      <c r="I497" s="28"/>
      <c r="J497" s="28"/>
      <c r="K497" s="28"/>
    </row>
    <row r="498" spans="3:11" hidden="1">
      <c r="C498" s="28">
        <f ca="1"/>
        <v>127.65775907515408</v>
      </c>
      <c r="D498" s="28">
        <f ca="1"/>
        <v>220.27797134671692</v>
      </c>
      <c r="E498" s="28">
        <f ca="1"/>
        <v>254.59553828124155</v>
      </c>
      <c r="F498" s="28"/>
      <c r="G498" s="28"/>
      <c r="H498" s="28"/>
      <c r="I498" s="28"/>
      <c r="J498" s="28"/>
      <c r="K498" s="28"/>
    </row>
    <row r="499" spans="3:11" hidden="1">
      <c r="C499" s="28">
        <f ca="1"/>
        <v>127.77336639333663</v>
      </c>
      <c r="D499" s="28">
        <f ca="1"/>
        <v>219.59959848579774</v>
      </c>
      <c r="E499" s="28">
        <f ca="1"/>
        <v>254.06695340915439</v>
      </c>
      <c r="F499" s="28"/>
      <c r="G499" s="28"/>
      <c r="H499" s="28"/>
      <c r="I499" s="28"/>
      <c r="J499" s="28"/>
      <c r="K499" s="28"/>
    </row>
    <row r="500" spans="3:11" hidden="1">
      <c r="C500" s="28">
        <f ca="1"/>
        <v>127.79618030901938</v>
      </c>
      <c r="D500" s="28">
        <f ca="1"/>
        <v>219.61609436375633</v>
      </c>
      <c r="E500" s="28">
        <f ca="1"/>
        <v>254.09268506819654</v>
      </c>
      <c r="F500" s="28"/>
      <c r="G500" s="28"/>
      <c r="H500" s="28"/>
      <c r="I500" s="28"/>
      <c r="J500" s="28"/>
      <c r="K500" s="28"/>
    </row>
    <row r="501" spans="3:11" hidden="1">
      <c r="C501" s="28">
        <f ca="1"/>
        <v>127.74153418399639</v>
      </c>
      <c r="D501" s="28">
        <f ca="1"/>
        <v>219.90768072542195</v>
      </c>
      <c r="E501" s="28">
        <f ca="1"/>
        <v>254.31729708715298</v>
      </c>
      <c r="F501" s="28"/>
      <c r="G501" s="28"/>
      <c r="H501" s="28"/>
      <c r="I501" s="28"/>
      <c r="J501" s="28"/>
      <c r="K501" s="28"/>
    </row>
    <row r="502" spans="3:11" hidden="1">
      <c r="C502" s="28">
        <f ca="1"/>
        <v>127.8603054534894</v>
      </c>
      <c r="D502" s="28">
        <f ca="1"/>
        <v>219.55628129760376</v>
      </c>
      <c r="E502" s="28">
        <f ca="1"/>
        <v>254.07325394045733</v>
      </c>
      <c r="F502" s="28"/>
      <c r="G502" s="28"/>
      <c r="H502" s="28"/>
      <c r="I502" s="28"/>
      <c r="J502" s="28"/>
      <c r="K502" s="28"/>
    </row>
    <row r="503" spans="3:11" hidden="1">
      <c r="C503" s="28">
        <f ca="1"/>
        <v>127.68351467795398</v>
      </c>
      <c r="D503" s="28">
        <f ca="1"/>
        <v>220.08215655897536</v>
      </c>
      <c r="E503" s="28">
        <f ca="1"/>
        <v>254.43906059440761</v>
      </c>
      <c r="F503" s="28"/>
      <c r="G503" s="28"/>
      <c r="H503" s="28"/>
      <c r="I503" s="28"/>
      <c r="J503" s="28"/>
      <c r="K503" s="28"/>
    </row>
    <row r="504" spans="3:11" hidden="1">
      <c r="C504" s="28">
        <f ca="1"/>
        <v>127.63241676560871</v>
      </c>
      <c r="D504" s="28">
        <f ca="1"/>
        <v>220.26240044533074</v>
      </c>
      <c r="E504" s="28">
        <f ca="1"/>
        <v>254.5693596239918</v>
      </c>
      <c r="F504" s="28"/>
      <c r="G504" s="28"/>
      <c r="H504" s="28"/>
      <c r="I504" s="28"/>
      <c r="J504" s="28"/>
      <c r="K504" s="28"/>
    </row>
    <row r="505" spans="3:11" hidden="1">
      <c r="C505" s="28">
        <f ca="1"/>
        <v>127.88212531473667</v>
      </c>
      <c r="D505" s="28">
        <f ca="1"/>
        <v>219.74930030306803</v>
      </c>
      <c r="E505" s="28">
        <f ca="1"/>
        <v>254.25104318114799</v>
      </c>
      <c r="F505" s="28"/>
      <c r="G505" s="28"/>
      <c r="H505" s="28"/>
      <c r="I505" s="28"/>
      <c r="J505" s="28"/>
      <c r="K505" s="28"/>
    </row>
    <row r="506" spans="3:11" hidden="1">
      <c r="C506" s="28">
        <f ca="1"/>
        <v>127.70935411629867</v>
      </c>
      <c r="D506" s="28">
        <f ca="1"/>
        <v>219.73802249292282</v>
      </c>
      <c r="E506" s="28">
        <f ca="1"/>
        <v>254.15443662840596</v>
      </c>
      <c r="F506" s="28"/>
      <c r="G506" s="28"/>
      <c r="H506" s="28"/>
      <c r="I506" s="28"/>
      <c r="J506" s="28"/>
      <c r="K506" s="28"/>
    </row>
    <row r="507" spans="3:11" hidden="1">
      <c r="C507" s="28">
        <f ca="1"/>
        <v>127.66567070597998</v>
      </c>
      <c r="D507" s="28">
        <f ca="1"/>
        <v>220.3987898637225</v>
      </c>
      <c r="E507" s="28">
        <f ca="1"/>
        <v>254.70404403974629</v>
      </c>
      <c r="F507" s="28"/>
      <c r="G507" s="28"/>
      <c r="H507" s="28"/>
      <c r="I507" s="28"/>
      <c r="J507" s="28"/>
      <c r="K507" s="28"/>
    </row>
    <row r="508" spans="3:11" hidden="1">
      <c r="C508" s="28">
        <f ca="1"/>
        <v>127.6677842035475</v>
      </c>
      <c r="D508" s="28">
        <f ca="1"/>
        <v>219.80812413612864</v>
      </c>
      <c r="E508" s="28">
        <f ca="1"/>
        <v>254.19416704497235</v>
      </c>
      <c r="F508" s="28"/>
      <c r="G508" s="28"/>
      <c r="H508" s="28"/>
      <c r="I508" s="28"/>
      <c r="J508" s="28"/>
      <c r="K508" s="28"/>
    </row>
    <row r="509" spans="3:11" hidden="1">
      <c r="C509" s="28">
        <f ca="1"/>
        <v>127.76620463279095</v>
      </c>
      <c r="D509" s="28">
        <f ca="1"/>
        <v>219.52302387520342</v>
      </c>
      <c r="E509" s="28">
        <f ca="1"/>
        <v>253.99716742038945</v>
      </c>
      <c r="F509" s="28"/>
      <c r="G509" s="28"/>
      <c r="H509" s="28"/>
      <c r="I509" s="28"/>
      <c r="J509" s="28"/>
      <c r="K509" s="28"/>
    </row>
    <row r="510" spans="3:11" hidden="1">
      <c r="C510" s="28">
        <f ca="1"/>
        <v>127.67548706281556</v>
      </c>
      <c r="D510" s="28">
        <f ca="1"/>
        <v>220.15513399255883</v>
      </c>
      <c r="E510" s="28">
        <f ca="1"/>
        <v>254.49815916821228</v>
      </c>
      <c r="F510" s="28"/>
      <c r="G510" s="28"/>
      <c r="H510" s="28"/>
      <c r="I510" s="28"/>
      <c r="J510" s="28"/>
      <c r="K510" s="28"/>
    </row>
    <row r="511" spans="3:11" hidden="1">
      <c r="C511" s="28">
        <f ca="1"/>
        <v>127.75056093946023</v>
      </c>
      <c r="D511" s="28">
        <f ca="1"/>
        <v>219.92304908813438</v>
      </c>
      <c r="E511" s="28">
        <f ca="1"/>
        <v>254.33512014774661</v>
      </c>
      <c r="F511" s="28"/>
      <c r="G511" s="28"/>
      <c r="H511" s="28"/>
      <c r="I511" s="28"/>
      <c r="J511" s="28"/>
      <c r="K511" s="28"/>
    </row>
    <row r="512" spans="3:11" hidden="1">
      <c r="C512" s="28">
        <f ca="1"/>
        <v>127.60217197962292</v>
      </c>
      <c r="D512" s="28">
        <f ca="1"/>
        <v>220.04014111487533</v>
      </c>
      <c r="E512" s="28">
        <f ca="1"/>
        <v>254.36190358576007</v>
      </c>
      <c r="F512" s="28"/>
      <c r="G512" s="28"/>
      <c r="H512" s="28"/>
      <c r="I512" s="28"/>
      <c r="J512" s="28"/>
      <c r="K512" s="28"/>
    </row>
    <row r="513" spans="3:11" hidden="1">
      <c r="C513" s="28">
        <f ca="1"/>
        <v>127.74944489460235</v>
      </c>
      <c r="D513" s="28">
        <f ca="1"/>
        <v>219.83859727667536</v>
      </c>
      <c r="E513" s="28">
        <f ca="1"/>
        <v>254.26153764078296</v>
      </c>
      <c r="F513" s="28"/>
      <c r="G513" s="28"/>
      <c r="H513" s="28"/>
      <c r="I513" s="28"/>
      <c r="J513" s="28"/>
      <c r="K513" s="28"/>
    </row>
    <row r="514" spans="3:11" hidden="1">
      <c r="C514" s="28">
        <f ca="1"/>
        <v>127.71166716996925</v>
      </c>
      <c r="D514" s="28">
        <f ca="1"/>
        <v>220.55772828176487</v>
      </c>
      <c r="E514" s="28">
        <f ca="1"/>
        <v>254.86463355308015</v>
      </c>
      <c r="F514" s="28"/>
      <c r="G514" s="28"/>
      <c r="H514" s="28"/>
      <c r="I514" s="28"/>
      <c r="J514" s="28"/>
      <c r="K514" s="28"/>
    </row>
    <row r="515" spans="3:11" hidden="1">
      <c r="C515" s="28">
        <f ca="1"/>
        <v>127.83156490446621</v>
      </c>
      <c r="D515" s="28">
        <f ca="1"/>
        <v>219.61187830315228</v>
      </c>
      <c r="E515" s="28">
        <f ca="1"/>
        <v>254.10683988779863</v>
      </c>
      <c r="F515" s="28"/>
      <c r="G515" s="28"/>
      <c r="H515" s="28"/>
      <c r="I515" s="28"/>
      <c r="J515" s="28"/>
      <c r="K515" s="28"/>
    </row>
    <row r="516" spans="3:11" hidden="1">
      <c r="C516" s="28">
        <f ca="1"/>
        <v>127.77791767028303</v>
      </c>
      <c r="D516" s="28">
        <f ca="1"/>
        <v>219.83696307407462</v>
      </c>
      <c r="E516" s="28">
        <f ca="1"/>
        <v>254.27443162415221</v>
      </c>
      <c r="F516" s="28"/>
      <c r="G516" s="28"/>
      <c r="H516" s="28"/>
      <c r="I516" s="28"/>
      <c r="J516" s="28"/>
      <c r="K516" s="28"/>
    </row>
    <row r="517" spans="3:11" hidden="1">
      <c r="C517" s="28">
        <f ca="1"/>
        <v>127.74472359335473</v>
      </c>
      <c r="D517" s="28">
        <f ca="1"/>
        <v>220.03372052242307</v>
      </c>
      <c r="E517" s="28">
        <f ca="1"/>
        <v>254.42789267861806</v>
      </c>
      <c r="F517" s="28"/>
      <c r="G517" s="28"/>
      <c r="H517" s="28"/>
      <c r="I517" s="28"/>
      <c r="J517" s="28"/>
      <c r="K517" s="28"/>
    </row>
    <row r="518" spans="3:11" hidden="1">
      <c r="C518" s="28">
        <f ca="1"/>
        <v>127.7059915169943</v>
      </c>
      <c r="D518" s="28">
        <f ca="1"/>
        <v>219.94485311885018</v>
      </c>
      <c r="E518" s="28">
        <f ca="1"/>
        <v>254.33159198733293</v>
      </c>
      <c r="F518" s="28"/>
      <c r="G518" s="28"/>
      <c r="H518" s="28"/>
      <c r="I518" s="28"/>
      <c r="J518" s="28"/>
      <c r="K518" s="28"/>
    </row>
    <row r="519" spans="3:11" hidden="1">
      <c r="C519" s="28">
        <f ca="1"/>
        <v>127.68363971138915</v>
      </c>
      <c r="D519" s="28">
        <f ca="1"/>
        <v>219.68182967013007</v>
      </c>
      <c r="E519" s="28">
        <f ca="1"/>
        <v>254.09293208817098</v>
      </c>
      <c r="F519" s="28"/>
      <c r="G519" s="28"/>
      <c r="H519" s="28"/>
      <c r="I519" s="28"/>
      <c r="J519" s="28"/>
      <c r="K519" s="28"/>
    </row>
    <row r="520" spans="3:11" hidden="1">
      <c r="C520" s="28">
        <f ca="1"/>
        <v>127.68970171657715</v>
      </c>
      <c r="D520" s="28">
        <f ca="1"/>
        <v>219.76334109133467</v>
      </c>
      <c r="E520" s="28">
        <f ca="1"/>
        <v>254.16645335703677</v>
      </c>
      <c r="F520" s="28"/>
      <c r="G520" s="28"/>
      <c r="H520" s="28"/>
      <c r="I520" s="28"/>
      <c r="J520" s="28"/>
      <c r="K520" s="28"/>
    </row>
    <row r="521" spans="3:11" hidden="1">
      <c r="C521" s="28">
        <f ca="1"/>
        <v>127.69922652304894</v>
      </c>
      <c r="D521" s="28">
        <f ca="1"/>
        <v>220.11511059643394</v>
      </c>
      <c r="E521" s="28">
        <f ca="1"/>
        <v>254.47544943955853</v>
      </c>
      <c r="F521" s="28"/>
      <c r="G521" s="28"/>
      <c r="H521" s="28"/>
      <c r="I521" s="28"/>
      <c r="J521" s="28"/>
      <c r="K521" s="28"/>
    </row>
    <row r="522" spans="3:11" hidden="1">
      <c r="C522" s="28">
        <f ca="1"/>
        <v>127.66418176927604</v>
      </c>
      <c r="D522" s="28">
        <f ca="1"/>
        <v>219.68939925702347</v>
      </c>
      <c r="E522" s="28">
        <f ca="1"/>
        <v>254.08969961950567</v>
      </c>
      <c r="F522" s="28"/>
      <c r="G522" s="28"/>
      <c r="H522" s="28"/>
      <c r="I522" s="28"/>
      <c r="J522" s="28"/>
      <c r="K522" s="28"/>
    </row>
    <row r="523" spans="3:11" hidden="1">
      <c r="C523" s="28">
        <f ca="1"/>
        <v>127.70004423140938</v>
      </c>
      <c r="D523" s="28">
        <f ca="1"/>
        <v>220.31435554451537</v>
      </c>
      <c r="E523" s="28">
        <f ca="1"/>
        <v>254.64822119091866</v>
      </c>
      <c r="F523" s="28"/>
      <c r="G523" s="28"/>
      <c r="H523" s="28"/>
      <c r="I523" s="28"/>
      <c r="J523" s="28"/>
      <c r="K523" s="28"/>
    </row>
    <row r="524" spans="3:11" hidden="1">
      <c r="C524" s="28">
        <f ca="1"/>
        <v>127.83143274118525</v>
      </c>
      <c r="D524" s="28">
        <f ca="1"/>
        <v>219.66938158340358</v>
      </c>
      <c r="E524" s="28">
        <f ca="1"/>
        <v>254.15647228016667</v>
      </c>
      <c r="F524" s="28"/>
      <c r="G524" s="28"/>
      <c r="H524" s="28"/>
      <c r="I524" s="28"/>
      <c r="J524" s="28"/>
      <c r="K524" s="28"/>
    </row>
    <row r="525" spans="3:11" hidden="1">
      <c r="C525" s="28">
        <f ca="1"/>
        <v>127.70651062360487</v>
      </c>
      <c r="D525" s="28">
        <f ca="1"/>
        <v>219.93061491680572</v>
      </c>
      <c r="E525" s="28">
        <f ca="1"/>
        <v>254.31953962159727</v>
      </c>
      <c r="F525" s="28"/>
      <c r="G525" s="28"/>
      <c r="H525" s="28"/>
      <c r="I525" s="28"/>
      <c r="J525" s="28"/>
      <c r="K525" s="28"/>
    </row>
    <row r="526" spans="3:11" hidden="1">
      <c r="C526" s="28">
        <f ca="1"/>
        <v>127.52832246375623</v>
      </c>
      <c r="D526" s="28">
        <f ca="1"/>
        <v>220.46155037619994</v>
      </c>
      <c r="E526" s="28">
        <f ca="1"/>
        <v>254.68955264144137</v>
      </c>
      <c r="F526" s="28"/>
      <c r="G526" s="28"/>
      <c r="H526" s="28"/>
      <c r="I526" s="28"/>
      <c r="J526" s="28"/>
      <c r="K526" s="28"/>
    </row>
    <row r="527" spans="3:11" hidden="1">
      <c r="C527" s="28">
        <f ca="1"/>
        <v>127.75541777482628</v>
      </c>
      <c r="D527" s="28">
        <f ca="1"/>
        <v>220.00652070937565</v>
      </c>
      <c r="E527" s="28">
        <f ca="1"/>
        <v>254.40974023308411</v>
      </c>
      <c r="F527" s="28"/>
      <c r="G527" s="28"/>
      <c r="H527" s="28"/>
      <c r="I527" s="28"/>
      <c r="J527" s="28"/>
      <c r="K527" s="28"/>
    </row>
    <row r="528" spans="3:11" hidden="1">
      <c r="C528" s="28">
        <f ca="1"/>
        <v>127.82339735130981</v>
      </c>
      <c r="D528" s="28">
        <f ca="1"/>
        <v>219.6951863442016</v>
      </c>
      <c r="E528" s="28">
        <f ca="1"/>
        <v>254.17473480510273</v>
      </c>
      <c r="F528" s="28"/>
      <c r="G528" s="28"/>
      <c r="H528" s="28"/>
      <c r="I528" s="28"/>
      <c r="J528" s="28"/>
      <c r="K528" s="28"/>
    </row>
    <row r="529" spans="3:11" hidden="1">
      <c r="C529" s="28">
        <f ca="1"/>
        <v>127.76334991940553</v>
      </c>
      <c r="D529" s="28">
        <f ca="1"/>
        <v>219.67830392542407</v>
      </c>
      <c r="E529" s="28">
        <f ca="1"/>
        <v>254.12994864474248</v>
      </c>
      <c r="F529" s="28"/>
      <c r="G529" s="28"/>
      <c r="H529" s="28"/>
      <c r="I529" s="28"/>
      <c r="J529" s="28"/>
      <c r="K529" s="28"/>
    </row>
    <row r="530" spans="3:11" hidden="1">
      <c r="C530" s="28">
        <f ca="1"/>
        <v>127.7697513131575</v>
      </c>
      <c r="D530" s="28">
        <f ca="1"/>
        <v>219.6033218086159</v>
      </c>
      <c r="E530" s="28">
        <f ca="1"/>
        <v>254.06835359801235</v>
      </c>
      <c r="F530" s="28"/>
      <c r="G530" s="28"/>
      <c r="H530" s="28"/>
      <c r="I530" s="28"/>
      <c r="J530" s="28"/>
      <c r="K530" s="28"/>
    </row>
    <row r="531" spans="3:11" hidden="1">
      <c r="C531" s="28">
        <f ca="1"/>
        <v>127.71625511042632</v>
      </c>
      <c r="D531" s="28">
        <f ca="1"/>
        <v>219.71842331452933</v>
      </c>
      <c r="E531" s="28">
        <f ca="1"/>
        <v>254.14095963314179</v>
      </c>
      <c r="F531" s="28"/>
      <c r="G531" s="28"/>
      <c r="H531" s="28"/>
      <c r="I531" s="28"/>
      <c r="J531" s="28"/>
      <c r="K531" s="28"/>
    </row>
    <row r="532" spans="3:11" hidden="1">
      <c r="C532" s="28">
        <f ca="1"/>
        <v>127.79012552317789</v>
      </c>
      <c r="D532" s="28">
        <f ca="1"/>
        <v>219.45088767031112</v>
      </c>
      <c r="E532" s="28">
        <f ca="1"/>
        <v>253.94686113539004</v>
      </c>
      <c r="F532" s="28"/>
      <c r="G532" s="28"/>
      <c r="H532" s="28"/>
      <c r="I532" s="28"/>
      <c r="J532" s="28"/>
      <c r="K532" s="28"/>
    </row>
    <row r="533" spans="3:11" hidden="1">
      <c r="C533" s="28">
        <f ca="1"/>
        <v>127.8281792582234</v>
      </c>
      <c r="D533" s="28">
        <f ca="1"/>
        <v>219.39529000201102</v>
      </c>
      <c r="E533" s="28">
        <f ca="1"/>
        <v>253.91797236024672</v>
      </c>
      <c r="F533" s="28"/>
      <c r="G533" s="28"/>
      <c r="H533" s="28"/>
      <c r="I533" s="28"/>
      <c r="J533" s="28"/>
      <c r="K533" s="28"/>
    </row>
    <row r="534" spans="3:11" hidden="1">
      <c r="C534" s="28">
        <f ca="1"/>
        <v>127.66330087406426</v>
      </c>
      <c r="D534" s="28">
        <f ca="1"/>
        <v>219.5960498184283</v>
      </c>
      <c r="E534" s="28">
        <f ca="1"/>
        <v>254.00855002522945</v>
      </c>
      <c r="F534" s="28"/>
      <c r="G534" s="28"/>
      <c r="H534" s="28"/>
      <c r="I534" s="28"/>
      <c r="J534" s="28"/>
      <c r="K534" s="28"/>
    </row>
    <row r="535" spans="3:11" hidden="1">
      <c r="C535" s="28">
        <f ca="1"/>
        <v>127.78953779856673</v>
      </c>
      <c r="D535" s="28">
        <f ca="1"/>
        <v>219.5781646441315</v>
      </c>
      <c r="E535" s="28">
        <f ca="1"/>
        <v>254.05656133872361</v>
      </c>
      <c r="F535" s="28"/>
      <c r="G535" s="28"/>
      <c r="H535" s="28"/>
      <c r="I535" s="28"/>
      <c r="J535" s="28"/>
      <c r="K535" s="28"/>
    </row>
    <row r="536" spans="3:11" hidden="1">
      <c r="C536" s="28">
        <f ca="1"/>
        <v>127.71288674101929</v>
      </c>
      <c r="D536" s="28">
        <f ca="1"/>
        <v>219.94553497230552</v>
      </c>
      <c r="E536" s="28">
        <f ca="1"/>
        <v>254.33564397067531</v>
      </c>
      <c r="F536" s="28"/>
      <c r="G536" s="28"/>
      <c r="H536" s="28"/>
      <c r="I536" s="28"/>
      <c r="J536" s="28"/>
      <c r="K536" s="28"/>
    </row>
    <row r="537" spans="3:11" hidden="1">
      <c r="C537" s="28">
        <f ca="1"/>
        <v>127.74732184851803</v>
      </c>
      <c r="D537" s="28">
        <f ca="1"/>
        <v>219.77876158386266</v>
      </c>
      <c r="E537" s="28">
        <f ca="1"/>
        <v>254.20873762088746</v>
      </c>
      <c r="F537" s="28"/>
      <c r="G537" s="28"/>
      <c r="H537" s="28"/>
      <c r="I537" s="28"/>
      <c r="J537" s="28"/>
      <c r="K537" s="28"/>
    </row>
    <row r="538" spans="3:11" hidden="1">
      <c r="C538" s="28">
        <f ca="1"/>
        <v>127.69892270514293</v>
      </c>
      <c r="D538" s="28">
        <f ca="1"/>
        <v>219.89600531706165</v>
      </c>
      <c r="E538" s="28">
        <f ca="1"/>
        <v>254.28579986789524</v>
      </c>
      <c r="F538" s="28"/>
      <c r="G538" s="28"/>
      <c r="H538" s="28"/>
      <c r="I538" s="28"/>
      <c r="J538" s="28"/>
      <c r="K538" s="28"/>
    </row>
    <row r="539" spans="3:11" hidden="1">
      <c r="C539" s="28">
        <f ca="1"/>
        <v>127.6978907839753</v>
      </c>
      <c r="D539" s="28">
        <f ca="1"/>
        <v>220.19246104348667</v>
      </c>
      <c r="E539" s="28">
        <f ca="1"/>
        <v>254.5416885523145</v>
      </c>
      <c r="F539" s="28"/>
      <c r="G539" s="28"/>
      <c r="H539" s="28"/>
      <c r="I539" s="28"/>
      <c r="J539" s="28"/>
      <c r="K539" s="28"/>
    </row>
    <row r="540" spans="3:11" hidden="1">
      <c r="C540" s="28">
        <f ca="1"/>
        <v>127.6767755144723</v>
      </c>
      <c r="D540" s="28">
        <f ca="1"/>
        <v>220.64433153785518</v>
      </c>
      <c r="E540" s="28">
        <f ca="1"/>
        <v>254.92210583933263</v>
      </c>
      <c r="F540" s="28"/>
      <c r="G540" s="28"/>
      <c r="H540" s="28"/>
      <c r="I540" s="28"/>
      <c r="J540" s="28"/>
      <c r="K540" s="28"/>
    </row>
    <row r="541" spans="3:11" hidden="1">
      <c r="C541" s="28">
        <f ca="1"/>
        <v>127.61362819008001</v>
      </c>
      <c r="D541" s="28">
        <f ca="1"/>
        <v>220.12395686225818</v>
      </c>
      <c r="E541" s="28">
        <f ca="1"/>
        <v>254.44015894613273</v>
      </c>
      <c r="F541" s="28"/>
      <c r="G541" s="28"/>
      <c r="H541" s="28"/>
      <c r="I541" s="28"/>
      <c r="J541" s="28"/>
      <c r="K541" s="28"/>
    </row>
    <row r="542" spans="3:11" hidden="1">
      <c r="C542" s="28">
        <f ca="1"/>
        <v>127.6823180048836</v>
      </c>
      <c r="D542" s="28">
        <f ca="1"/>
        <v>219.88603647744273</v>
      </c>
      <c r="E542" s="28">
        <f ca="1"/>
        <v>254.26884073527276</v>
      </c>
      <c r="F542" s="28"/>
      <c r="G542" s="28"/>
      <c r="H542" s="28"/>
      <c r="I542" s="28"/>
      <c r="J542" s="28"/>
      <c r="K542" s="28"/>
    </row>
    <row r="543" spans="3:11" hidden="1">
      <c r="C543" s="28">
        <f ca="1"/>
        <v>127.68851604720115</v>
      </c>
      <c r="D543" s="28">
        <f ca="1"/>
        <v>219.88958155259189</v>
      </c>
      <c r="E543" s="28">
        <f ca="1"/>
        <v>254.2750188392684</v>
      </c>
      <c r="F543" s="28"/>
      <c r="G543" s="28"/>
      <c r="H543" s="28"/>
      <c r="I543" s="28"/>
      <c r="J543" s="28"/>
      <c r="K543" s="28"/>
    </row>
    <row r="544" spans="3:11" hidden="1">
      <c r="C544" s="28">
        <f ca="1"/>
        <v>127.64418865820744</v>
      </c>
      <c r="D544" s="28">
        <f ca="1"/>
        <v>220.31896959721863</v>
      </c>
      <c r="E544" s="28">
        <f ca="1"/>
        <v>254.62420792727505</v>
      </c>
      <c r="F544" s="28"/>
      <c r="G544" s="28"/>
      <c r="H544" s="28"/>
      <c r="I544" s="28"/>
      <c r="J544" s="28"/>
      <c r="K544" s="28"/>
    </row>
    <row r="545" spans="3:11" hidden="1">
      <c r="C545" s="28">
        <f ca="1"/>
        <v>127.8143949966457</v>
      </c>
      <c r="D545" s="28">
        <f ca="1"/>
        <v>219.60654827374134</v>
      </c>
      <c r="E545" s="28">
        <f ca="1"/>
        <v>254.09359616697478</v>
      </c>
      <c r="F545" s="28"/>
      <c r="G545" s="28"/>
      <c r="H545" s="28"/>
      <c r="I545" s="28"/>
      <c r="J545" s="28"/>
      <c r="K545" s="28"/>
    </row>
    <row r="546" spans="3:11" hidden="1">
      <c r="C546" s="28">
        <f ca="1"/>
        <v>127.72249217480174</v>
      </c>
      <c r="D546" s="28">
        <f ca="1"/>
        <v>220.03414380766972</v>
      </c>
      <c r="E546" s="28">
        <f ca="1"/>
        <v>254.41709739818307</v>
      </c>
      <c r="F546" s="28"/>
      <c r="G546" s="28"/>
      <c r="H546" s="28"/>
      <c r="I546" s="28"/>
      <c r="J546" s="28"/>
      <c r="K546" s="28"/>
    </row>
    <row r="547" spans="3:11" hidden="1">
      <c r="C547" s="28">
        <f ca="1"/>
        <v>127.78922325705079</v>
      </c>
      <c r="D547" s="28">
        <f ca="1"/>
        <v>219.73050065186595</v>
      </c>
      <c r="E547" s="28">
        <f ca="1"/>
        <v>254.18807701652736</v>
      </c>
      <c r="F547" s="28"/>
      <c r="G547" s="28"/>
      <c r="H547" s="28"/>
      <c r="I547" s="28"/>
      <c r="J547" s="28"/>
      <c r="K547" s="28"/>
    </row>
    <row r="548" spans="3:11" hidden="1">
      <c r="C548" s="28">
        <f ca="1"/>
        <v>127.69707532022882</v>
      </c>
      <c r="D548" s="28">
        <f ca="1"/>
        <v>219.78552504161414</v>
      </c>
      <c r="E548" s="28">
        <f ca="1"/>
        <v>254.18933900373986</v>
      </c>
      <c r="F548" s="28"/>
      <c r="G548" s="28"/>
      <c r="H548" s="28"/>
      <c r="I548" s="28"/>
      <c r="J548" s="28"/>
      <c r="K548" s="28"/>
    </row>
    <row r="549" spans="3:11" hidden="1">
      <c r="C549" s="28">
        <f ca="1"/>
        <v>127.58934575037843</v>
      </c>
      <c r="D549" s="28">
        <f ca="1"/>
        <v>220.05341373225863</v>
      </c>
      <c r="E549" s="28">
        <f ca="1"/>
        <v>254.36695155666391</v>
      </c>
      <c r="F549" s="28"/>
      <c r="G549" s="28"/>
      <c r="H549" s="28"/>
      <c r="I549" s="28"/>
      <c r="J549" s="28"/>
      <c r="K549" s="28"/>
    </row>
    <row r="550" spans="3:11" hidden="1">
      <c r="C550" s="28">
        <f ca="1"/>
        <v>127.65459045822713</v>
      </c>
      <c r="D550" s="28">
        <f ca="1"/>
        <v>219.80175491928168</v>
      </c>
      <c r="E550" s="28">
        <f ca="1"/>
        <v>254.18203306027289</v>
      </c>
      <c r="F550" s="28"/>
      <c r="G550" s="28"/>
      <c r="H550" s="28"/>
      <c r="I550" s="28"/>
      <c r="J550" s="28"/>
      <c r="K550" s="28"/>
    </row>
    <row r="551" spans="3:11" hidden="1">
      <c r="C551" s="28">
        <f ca="1"/>
        <v>127.64211235325756</v>
      </c>
      <c r="D551" s="28">
        <f ca="1"/>
        <v>219.78625173774009</v>
      </c>
      <c r="E551" s="28">
        <f ca="1"/>
        <v>254.16236011440972</v>
      </c>
      <c r="F551" s="28"/>
      <c r="G551" s="28"/>
      <c r="H551" s="28"/>
      <c r="I551" s="28"/>
      <c r="J551" s="28"/>
      <c r="K551" s="28"/>
    </row>
    <row r="552" spans="3:11" hidden="1">
      <c r="C552" s="28">
        <f ca="1"/>
        <v>127.67290627381757</v>
      </c>
      <c r="D552" s="28">
        <f ca="1"/>
        <v>219.96503587380721</v>
      </c>
      <c r="E552" s="28">
        <f ca="1"/>
        <v>254.33243600329138</v>
      </c>
      <c r="F552" s="28"/>
      <c r="G552" s="28"/>
      <c r="H552" s="28"/>
      <c r="I552" s="28"/>
      <c r="J552" s="28"/>
      <c r="K552" s="28"/>
    </row>
    <row r="553" spans="3:11" hidden="1">
      <c r="C553" s="28">
        <f ca="1"/>
        <v>127.69921007174075</v>
      </c>
      <c r="D553" s="28">
        <f ca="1"/>
        <v>219.94396273640524</v>
      </c>
      <c r="E553" s="28">
        <f ca="1"/>
        <v>254.32741691988261</v>
      </c>
      <c r="F553" s="28"/>
      <c r="G553" s="28"/>
      <c r="H553" s="28"/>
      <c r="I553" s="28"/>
      <c r="J553" s="28"/>
      <c r="K553" s="28"/>
    </row>
    <row r="554" spans="3:11" hidden="1">
      <c r="C554" s="28">
        <f ca="1"/>
        <v>127.66925485068613</v>
      </c>
      <c r="D554" s="28">
        <f ca="1"/>
        <v>220.14560844644538</v>
      </c>
      <c r="E554" s="28">
        <f ca="1"/>
        <v>254.48679249105462</v>
      </c>
      <c r="F554" s="28"/>
      <c r="G554" s="28"/>
      <c r="H554" s="28"/>
      <c r="I554" s="28"/>
      <c r="J554" s="28"/>
      <c r="K554" s="28"/>
    </row>
    <row r="555" spans="3:11" hidden="1">
      <c r="C555" s="28">
        <f ca="1"/>
        <v>127.76236939911462</v>
      </c>
      <c r="D555" s="28">
        <f ca="1"/>
        <v>219.3105877818513</v>
      </c>
      <c r="E555" s="28">
        <f ca="1"/>
        <v>253.81165644567415</v>
      </c>
      <c r="F555" s="28"/>
      <c r="G555" s="28"/>
      <c r="H555" s="28"/>
      <c r="I555" s="28"/>
      <c r="J555" s="28"/>
      <c r="K555" s="28"/>
    </row>
    <row r="556" spans="3:11" hidden="1">
      <c r="C556" s="28">
        <f ca="1"/>
        <v>127.81703032964887</v>
      </c>
      <c r="D556" s="28">
        <f ca="1"/>
        <v>219.62497949489907</v>
      </c>
      <c r="E556" s="28">
        <f ca="1"/>
        <v>254.11085152040479</v>
      </c>
      <c r="F556" s="28"/>
      <c r="G556" s="28"/>
      <c r="H556" s="28"/>
      <c r="I556" s="28"/>
      <c r="J556" s="28"/>
      <c r="K556" s="28"/>
    </row>
    <row r="557" spans="3:11" hidden="1">
      <c r="C557" s="28">
        <f ca="1"/>
        <v>127.71435682328632</v>
      </c>
      <c r="D557" s="28">
        <f ca="1"/>
        <v>219.82226944054949</v>
      </c>
      <c r="E557" s="28">
        <f ca="1"/>
        <v>254.22979188281462</v>
      </c>
      <c r="F557" s="28"/>
      <c r="G557" s="28"/>
      <c r="H557" s="28"/>
      <c r="I557" s="28"/>
      <c r="J557" s="28"/>
      <c r="K557" s="28"/>
    </row>
    <row r="558" spans="3:11" hidden="1">
      <c r="C558" s="28">
        <f ca="1"/>
        <v>127.77085083375997</v>
      </c>
      <c r="D558" s="28">
        <f ca="1"/>
        <v>219.65853626106417</v>
      </c>
      <c r="E558" s="28">
        <f ca="1"/>
        <v>254.11663242522354</v>
      </c>
      <c r="F558" s="28"/>
      <c r="G558" s="28"/>
      <c r="H558" s="28"/>
      <c r="I558" s="28"/>
      <c r="J558" s="28"/>
      <c r="K558" s="28"/>
    </row>
    <row r="559" spans="3:11" hidden="1">
      <c r="C559" s="28">
        <f ca="1"/>
        <v>127.67596407874025</v>
      </c>
      <c r="D559" s="28">
        <f ca="1"/>
        <v>219.88524177512053</v>
      </c>
      <c r="E559" s="28">
        <f ca="1"/>
        <v>254.2649628909555</v>
      </c>
      <c r="F559" s="28"/>
      <c r="G559" s="28"/>
      <c r="H559" s="28"/>
      <c r="I559" s="28"/>
      <c r="J559" s="28"/>
      <c r="K559" s="28"/>
    </row>
    <row r="560" spans="3:11" hidden="1">
      <c r="C560" s="28">
        <f ca="1"/>
        <v>127.69877911845307</v>
      </c>
      <c r="D560" s="28">
        <f ca="1"/>
        <v>219.80698206441963</v>
      </c>
      <c r="E560" s="28">
        <f ca="1"/>
        <v>254.20874798600374</v>
      </c>
      <c r="F560" s="28"/>
      <c r="G560" s="28"/>
      <c r="H560" s="28"/>
      <c r="I560" s="28"/>
      <c r="J560" s="28"/>
      <c r="K560" s="28"/>
    </row>
    <row r="561" spans="3:11" hidden="1">
      <c r="C561" s="28">
        <f ca="1"/>
        <v>127.72863071955443</v>
      </c>
      <c r="D561" s="28">
        <f ca="1"/>
        <v>219.91421047211335</v>
      </c>
      <c r="E561" s="28">
        <f ca="1"/>
        <v>254.31646244996659</v>
      </c>
      <c r="F561" s="28"/>
      <c r="G561" s="28"/>
      <c r="H561" s="28"/>
      <c r="I561" s="28"/>
      <c r="J561" s="28"/>
      <c r="K561" s="28"/>
    </row>
    <row r="562" spans="3:11" hidden="1">
      <c r="C562" s="28">
        <f ca="1"/>
        <v>127.7049444790961</v>
      </c>
      <c r="D562" s="28">
        <f ca="1"/>
        <v>219.6296240488077</v>
      </c>
      <c r="E562" s="28">
        <f ca="1"/>
        <v>254.05850626229704</v>
      </c>
      <c r="F562" s="28"/>
      <c r="G562" s="28"/>
      <c r="H562" s="28"/>
      <c r="I562" s="28"/>
      <c r="J562" s="28"/>
      <c r="K562" s="28"/>
    </row>
    <row r="563" spans="3:11" hidden="1">
      <c r="C563" s="28">
        <f ca="1"/>
        <v>127.6945631768283</v>
      </c>
      <c r="D563" s="28">
        <f ca="1"/>
        <v>219.59710801699703</v>
      </c>
      <c r="E563" s="28">
        <f ca="1"/>
        <v>254.02517850470974</v>
      </c>
      <c r="F563" s="28"/>
      <c r="G563" s="28"/>
      <c r="H563" s="28"/>
      <c r="I563" s="28"/>
      <c r="J563" s="28"/>
      <c r="K563" s="28"/>
    </row>
    <row r="564" spans="3:11" hidden="1">
      <c r="C564" s="28">
        <f ca="1"/>
        <v>127.73860014947974</v>
      </c>
      <c r="D564" s="28">
        <f ca="1"/>
        <v>219.49987550490872</v>
      </c>
      <c r="E564" s="28">
        <f ca="1"/>
        <v>253.9632755238818</v>
      </c>
      <c r="F564" s="28"/>
      <c r="G564" s="28"/>
      <c r="H564" s="28"/>
      <c r="I564" s="28"/>
      <c r="J564" s="28"/>
      <c r="K564" s="28"/>
    </row>
  </sheetData>
  <mergeCells count="4">
    <mergeCell ref="B4:C4"/>
    <mergeCell ref="S9:AA9"/>
    <mergeCell ref="K9:M9"/>
    <mergeCell ref="O9:Q9"/>
  </mergeCells>
  <conditionalFormatting sqref="N11:O19">
    <cfRule type="dataBar" priority="4">
      <dataBar>
        <cfvo type="num" val="0"/>
        <cfvo type="num" val="1"/>
        <color rgb="FFFFB628"/>
      </dataBar>
      <extLst>
        <ext xmlns:x14="http://schemas.microsoft.com/office/spreadsheetml/2009/9/main" uri="{B025F937-C7B1-47D3-B67F-A62EFF666E3E}">
          <x14:id>{B95A061B-A1DE-4072-BCDE-2F747E347349}</x14:id>
        </ext>
      </extLst>
    </cfRule>
  </conditionalFormatting>
  <conditionalFormatting sqref="P11:P18">
    <cfRule type="dataBar" priority="2">
      <dataBar>
        <cfvo type="num" val="0"/>
        <cfvo type="num" val="1"/>
        <color rgb="FFFFB628"/>
      </dataBar>
      <extLst>
        <ext xmlns:x14="http://schemas.microsoft.com/office/spreadsheetml/2009/9/main" uri="{B025F937-C7B1-47D3-B67F-A62EFF666E3E}">
          <x14:id>{9DB72607-B1A5-4235-BD49-55FE7C7ED0E2}</x14:id>
        </ext>
      </extLst>
    </cfRule>
  </conditionalFormatting>
  <conditionalFormatting sqref="Q11:Q18">
    <cfRule type="dataBar" priority="1">
      <dataBar>
        <cfvo type="num" val="0"/>
        <cfvo type="num" val="1"/>
        <color rgb="FFFFB628"/>
      </dataBar>
      <extLst>
        <ext xmlns:x14="http://schemas.microsoft.com/office/spreadsheetml/2009/9/main" uri="{B025F937-C7B1-47D3-B67F-A62EFF666E3E}">
          <x14:id>{BDA43F21-71B9-4063-80C0-C2441FE9DB03}</x14:id>
        </ext>
      </extLst>
    </cfRule>
  </conditionalFormatting>
  <conditionalFormatting sqref="U11">
    <cfRule type="expression" dxfId="0" priority="9">
      <formula>ISBLANK($U10)</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B95A061B-A1DE-4072-BCDE-2F747E347349}">
            <x14:dataBar minLength="0" maxLength="100" border="1" negativeBarBorderColorSameAsPositive="0">
              <x14:cfvo type="num">
                <xm:f>0</xm:f>
              </x14:cfvo>
              <x14:cfvo type="num">
                <xm:f>1</xm:f>
              </x14:cfvo>
              <x14:borderColor rgb="FFFFB628"/>
              <x14:negativeFillColor rgb="FFFF0000"/>
              <x14:negativeBorderColor rgb="FFFF0000"/>
              <x14:axisColor rgb="FF000000"/>
            </x14:dataBar>
          </x14:cfRule>
          <xm:sqref>N11:O19</xm:sqref>
        </x14:conditionalFormatting>
        <x14:conditionalFormatting xmlns:xm="http://schemas.microsoft.com/office/excel/2006/main">
          <x14:cfRule type="dataBar" id="{9DB72607-B1A5-4235-BD49-55FE7C7ED0E2}">
            <x14:dataBar minLength="0" maxLength="100" border="1" negativeBarBorderColorSameAsPositive="0">
              <x14:cfvo type="num">
                <xm:f>0</xm:f>
              </x14:cfvo>
              <x14:cfvo type="num">
                <xm:f>1</xm:f>
              </x14:cfvo>
              <x14:borderColor rgb="FFFFB628"/>
              <x14:negativeFillColor rgb="FFFF0000"/>
              <x14:negativeBorderColor rgb="FFFF0000"/>
              <x14:axisColor rgb="FF000000"/>
            </x14:dataBar>
          </x14:cfRule>
          <xm:sqref>P11:P18</xm:sqref>
        </x14:conditionalFormatting>
        <x14:conditionalFormatting xmlns:xm="http://schemas.microsoft.com/office/excel/2006/main">
          <x14:cfRule type="dataBar" id="{BDA43F21-71B9-4063-80C0-C2441FE9DB03}">
            <x14:dataBar minLength="0" maxLength="100" border="1" negativeBarBorderColorSameAsPositive="0">
              <x14:cfvo type="num">
                <xm:f>0</xm:f>
              </x14:cfvo>
              <x14:cfvo type="num">
                <xm:f>1</xm:f>
              </x14:cfvo>
              <x14:borderColor rgb="FFFFB628"/>
              <x14:negativeFillColor rgb="FFFF0000"/>
              <x14:negativeBorderColor rgb="FFFF0000"/>
              <x14:axisColor rgb="FF000000"/>
            </x14:dataBar>
          </x14:cfRule>
          <xm:sqref>Q11:Q18</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669F4DB8-582D-4969-B9E2-645C14BFE742}">
          <x14:formula1>
            <xm:f>Lookups!$A$2:$A$6</xm:f>
          </x14:formula1>
          <xm:sqref>E11:E18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28B92-A52A-4916-9EE4-D3D161B6AAAF}">
  <dimension ref="B1:L28"/>
  <sheetViews>
    <sheetView showGridLines="0" workbookViewId="0">
      <selection activeCell="J9" sqref="J9"/>
    </sheetView>
  </sheetViews>
  <sheetFormatPr defaultColWidth="9.1796875" defaultRowHeight="14.5"/>
  <cols>
    <col min="1" max="1" width="4.54296875" style="31" customWidth="1"/>
    <col min="2" max="2" width="10.7265625" style="31" customWidth="1"/>
    <col min="3" max="3" width="11" style="31" customWidth="1"/>
    <col min="4" max="4" width="13.453125" style="31" customWidth="1"/>
    <col min="5" max="5" width="15.1796875" style="31" customWidth="1"/>
    <col min="6" max="6" width="9.1796875" style="31"/>
    <col min="7" max="7" width="14.81640625" style="31" customWidth="1"/>
    <col min="8" max="8" width="3" style="31" customWidth="1"/>
    <col min="9" max="9" width="106.1796875" style="31" customWidth="1"/>
    <col min="10" max="10" width="9.1796875" style="31"/>
    <col min="11" max="11" width="9.81640625" style="31" customWidth="1"/>
    <col min="12" max="16384" width="9.1796875" style="31"/>
  </cols>
  <sheetData>
    <row r="1" spans="2:12" ht="15" thickBot="1"/>
    <row r="2" spans="2:12" ht="67.5" customHeight="1" thickBot="1">
      <c r="B2" s="154" t="s">
        <v>53</v>
      </c>
      <c r="C2" s="155"/>
      <c r="D2" s="155"/>
      <c r="E2" s="155"/>
      <c r="F2" s="155"/>
      <c r="G2" s="155"/>
      <c r="H2" s="155"/>
      <c r="I2" s="156"/>
    </row>
    <row r="5" spans="2:12">
      <c r="B5" s="37" t="s">
        <v>139</v>
      </c>
      <c r="I5" s="31" t="s">
        <v>148</v>
      </c>
      <c r="J5" s="32">
        <v>1</v>
      </c>
      <c r="K5" s="3">
        <v>-0.36</v>
      </c>
      <c r="L5" s="3">
        <v>0.86</v>
      </c>
    </row>
    <row r="6" spans="2:12" ht="15" thickBot="1">
      <c r="B6" s="75" t="s">
        <v>138</v>
      </c>
      <c r="J6" s="33">
        <f>K5</f>
        <v>-0.36</v>
      </c>
      <c r="K6" s="32">
        <v>1</v>
      </c>
      <c r="L6" s="3">
        <v>-0.65</v>
      </c>
    </row>
    <row r="7" spans="2:12">
      <c r="B7" s="9" t="s">
        <v>26</v>
      </c>
      <c r="C7" s="10" t="s">
        <v>27</v>
      </c>
      <c r="D7" s="10" t="s">
        <v>28</v>
      </c>
      <c r="E7" s="77" t="s">
        <v>29</v>
      </c>
      <c r="F7" s="77" t="s">
        <v>30</v>
      </c>
      <c r="G7" s="76" t="s">
        <v>31</v>
      </c>
      <c r="J7" s="33">
        <f>L5</f>
        <v>0.86</v>
      </c>
      <c r="K7" s="33">
        <f>L6</f>
        <v>-0.65</v>
      </c>
      <c r="L7" s="32">
        <v>1</v>
      </c>
    </row>
    <row r="8" spans="2:12">
      <c r="B8" s="11" t="s">
        <v>130</v>
      </c>
      <c r="C8" s="2">
        <v>4.9989999999999997</v>
      </c>
      <c r="D8" s="2">
        <v>3.2000000000000002E-3</v>
      </c>
      <c r="E8" s="3" t="s">
        <v>35</v>
      </c>
      <c r="F8" s="3"/>
      <c r="G8" s="90">
        <v>4</v>
      </c>
      <c r="I8" s="31" t="s">
        <v>140</v>
      </c>
    </row>
    <row r="9" spans="2:12">
      <c r="B9" s="11" t="s">
        <v>52</v>
      </c>
      <c r="C9" s="135">
        <v>1.9661000000000001E-2</v>
      </c>
      <c r="D9" s="135">
        <v>9.5000000000000005E-6</v>
      </c>
      <c r="E9" s="3" t="s">
        <v>35</v>
      </c>
      <c r="F9" s="3"/>
      <c r="G9" s="90">
        <v>4</v>
      </c>
      <c r="I9" s="31" t="s">
        <v>141</v>
      </c>
      <c r="K9" s="38"/>
    </row>
    <row r="10" spans="2:12">
      <c r="B10" s="11" t="s">
        <v>131</v>
      </c>
      <c r="C10" s="2">
        <v>1.0444599999999999</v>
      </c>
      <c r="D10" s="2">
        <v>7.5000000000000002E-4</v>
      </c>
      <c r="E10" s="3" t="s">
        <v>35</v>
      </c>
      <c r="F10" s="3"/>
      <c r="G10" s="90">
        <v>4</v>
      </c>
      <c r="I10" s="31" t="s">
        <v>142</v>
      </c>
    </row>
    <row r="11" spans="2:12">
      <c r="B11" s="11"/>
      <c r="C11" s="2"/>
      <c r="D11" s="2"/>
      <c r="E11" s="3"/>
      <c r="F11" s="3"/>
      <c r="G11" s="12"/>
    </row>
    <row r="12" spans="2:12">
      <c r="B12" s="11"/>
      <c r="C12" s="2"/>
      <c r="D12" s="2"/>
      <c r="E12" s="3"/>
      <c r="F12" s="3"/>
      <c r="G12" s="12"/>
    </row>
    <row r="13" spans="2:12">
      <c r="B13" s="11"/>
      <c r="C13" s="2"/>
      <c r="D13" s="2"/>
      <c r="E13" s="3"/>
      <c r="F13" s="3"/>
      <c r="G13" s="12"/>
    </row>
    <row r="14" spans="2:12">
      <c r="B14" s="11"/>
      <c r="C14" s="2"/>
      <c r="D14" s="2"/>
      <c r="E14" s="3"/>
      <c r="F14" s="3"/>
      <c r="G14" s="12"/>
    </row>
    <row r="15" spans="2:12" ht="15" thickBot="1">
      <c r="B15" s="41"/>
      <c r="C15" s="13"/>
      <c r="D15" s="13"/>
      <c r="E15" s="29"/>
      <c r="F15" s="29"/>
      <c r="G15" s="36"/>
    </row>
    <row r="18" spans="2:9">
      <c r="B18" s="37" t="s">
        <v>143</v>
      </c>
      <c r="I18" s="31" t="s">
        <v>147</v>
      </c>
    </row>
    <row r="19" spans="2:9" ht="15" thickBot="1">
      <c r="B19" s="75" t="s">
        <v>137</v>
      </c>
      <c r="I19" s="31" t="s">
        <v>144</v>
      </c>
    </row>
    <row r="20" spans="2:9">
      <c r="B20" s="9" t="s">
        <v>26</v>
      </c>
      <c r="C20" s="10" t="s">
        <v>27</v>
      </c>
      <c r="D20" s="10" t="s">
        <v>28</v>
      </c>
      <c r="E20" s="77" t="s">
        <v>29</v>
      </c>
      <c r="F20" s="77" t="s">
        <v>30</v>
      </c>
      <c r="G20" s="76" t="s">
        <v>31</v>
      </c>
    </row>
    <row r="21" spans="2:9">
      <c r="B21" s="11" t="s">
        <v>134</v>
      </c>
      <c r="C21" s="2">
        <v>0.1</v>
      </c>
      <c r="D21" s="2">
        <v>0.01</v>
      </c>
      <c r="E21" s="3" t="s">
        <v>35</v>
      </c>
      <c r="F21" s="3"/>
      <c r="G21" s="12">
        <v>1000000</v>
      </c>
      <c r="I21" s="31" t="s">
        <v>145</v>
      </c>
    </row>
    <row r="22" spans="2:9">
      <c r="B22" s="11" t="s">
        <v>135</v>
      </c>
      <c r="C22" s="2">
        <v>0</v>
      </c>
      <c r="D22" s="2">
        <v>0.01</v>
      </c>
      <c r="E22" s="3" t="s">
        <v>35</v>
      </c>
      <c r="F22" s="3"/>
      <c r="G22" s="12">
        <v>1000000</v>
      </c>
      <c r="I22" s="31" t="s">
        <v>146</v>
      </c>
    </row>
    <row r="23" spans="2:9">
      <c r="B23" s="11"/>
      <c r="C23" s="2"/>
      <c r="D23" s="2"/>
      <c r="E23" s="3"/>
      <c r="F23" s="3"/>
      <c r="G23" s="12"/>
    </row>
    <row r="24" spans="2:9">
      <c r="B24" s="11"/>
      <c r="C24" s="2"/>
      <c r="D24" s="2"/>
      <c r="E24" s="3"/>
      <c r="F24" s="3"/>
      <c r="G24" s="12"/>
    </row>
    <row r="25" spans="2:9">
      <c r="B25" s="11"/>
      <c r="C25" s="2"/>
      <c r="D25" s="2"/>
      <c r="E25" s="3"/>
      <c r="F25" s="3"/>
      <c r="G25" s="12"/>
    </row>
    <row r="26" spans="2:9">
      <c r="B26" s="11"/>
      <c r="C26" s="2"/>
      <c r="D26" s="2"/>
      <c r="E26" s="3"/>
      <c r="F26" s="3"/>
      <c r="G26" s="12"/>
    </row>
    <row r="27" spans="2:9">
      <c r="B27" s="11"/>
      <c r="C27" s="2"/>
      <c r="D27" s="2"/>
      <c r="E27" s="3"/>
      <c r="F27" s="3"/>
      <c r="G27" s="12"/>
    </row>
    <row r="28" spans="2:9" ht="15" thickBot="1">
      <c r="B28" s="41"/>
      <c r="C28" s="13"/>
      <c r="D28" s="13"/>
      <c r="E28" s="29"/>
      <c r="F28" s="29"/>
      <c r="G28" s="36"/>
    </row>
  </sheetData>
  <mergeCells count="1">
    <mergeCell ref="B2:I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E10D2130-538D-4420-8130-3DCA70A7E860}">
          <x14:formula1>
            <xm:f>Lookups!$A$2:$A$6</xm:f>
          </x14:formula1>
          <xm:sqref>E8:E10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9162A-1AFD-4644-A0F5-58C46B17636D}">
  <sheetPr codeName="Sheet6"/>
  <dimension ref="B2:D27"/>
  <sheetViews>
    <sheetView workbookViewId="0">
      <selection activeCell="C15" sqref="C15"/>
    </sheetView>
  </sheetViews>
  <sheetFormatPr defaultRowHeight="14.5"/>
  <cols>
    <col min="1" max="1" width="3" customWidth="1"/>
    <col min="2" max="2" width="23.1796875" customWidth="1"/>
    <col min="3" max="3" width="138.453125" customWidth="1"/>
    <col min="4" max="4" width="70.26953125" style="39" customWidth="1"/>
  </cols>
  <sheetData>
    <row r="2" spans="2:4" s="25" customFormat="1">
      <c r="B2" s="51" t="s">
        <v>56</v>
      </c>
      <c r="D2" s="53" t="s">
        <v>57</v>
      </c>
    </row>
    <row r="3" spans="2:4" s="48" customFormat="1">
      <c r="B3" s="52" t="s">
        <v>58</v>
      </c>
      <c r="C3" s="49"/>
      <c r="D3" s="50"/>
    </row>
    <row r="4" spans="2:4" ht="43.5">
      <c r="B4" t="s">
        <v>59</v>
      </c>
      <c r="C4" s="47" t="s">
        <v>138</v>
      </c>
      <c r="D4" s="39" t="s">
        <v>60</v>
      </c>
    </row>
    <row r="5" spans="2:4" ht="103.5" customHeight="1">
      <c r="B5" t="s">
        <v>61</v>
      </c>
      <c r="C5" s="47" t="s">
        <v>62</v>
      </c>
      <c r="D5" s="39" t="s">
        <v>63</v>
      </c>
    </row>
    <row r="6" spans="2:4" ht="27" customHeight="1">
      <c r="B6" t="s">
        <v>64</v>
      </c>
      <c r="C6" s="47" t="s">
        <v>65</v>
      </c>
      <c r="D6" s="39" t="s">
        <v>66</v>
      </c>
    </row>
    <row r="7" spans="2:4" ht="157.5" customHeight="1">
      <c r="B7" t="s">
        <v>67</v>
      </c>
      <c r="C7" s="47" t="s">
        <v>68</v>
      </c>
      <c r="D7" s="39" t="s">
        <v>69</v>
      </c>
    </row>
    <row r="8" spans="2:4" ht="118.5" customHeight="1">
      <c r="B8" t="s">
        <v>157</v>
      </c>
      <c r="C8" s="47" t="s">
        <v>158</v>
      </c>
      <c r="D8" s="39" t="s">
        <v>159</v>
      </c>
    </row>
    <row r="9" spans="2:4">
      <c r="C9" s="47"/>
    </row>
    <row r="10" spans="2:4" s="48" customFormat="1">
      <c r="B10" s="52" t="s">
        <v>70</v>
      </c>
      <c r="C10" s="49"/>
      <c r="D10" s="50"/>
    </row>
    <row r="11" spans="2:4" ht="72.5">
      <c r="B11" t="s">
        <v>71</v>
      </c>
      <c r="C11" s="47" t="s">
        <v>72</v>
      </c>
      <c r="D11" s="39" t="s">
        <v>73</v>
      </c>
    </row>
    <row r="12" spans="2:4" ht="116">
      <c r="B12" t="s">
        <v>74</v>
      </c>
      <c r="C12" s="47" t="s">
        <v>153</v>
      </c>
      <c r="D12" s="39" t="s">
        <v>75</v>
      </c>
    </row>
    <row r="13" spans="2:4">
      <c r="B13" t="s">
        <v>164</v>
      </c>
      <c r="C13" s="47" t="s">
        <v>165</v>
      </c>
      <c r="D13" s="39" t="s">
        <v>166</v>
      </c>
    </row>
    <row r="14" spans="2:4">
      <c r="B14" t="s">
        <v>162</v>
      </c>
      <c r="C14" s="47" t="s">
        <v>161</v>
      </c>
      <c r="D14" s="39" t="s">
        <v>163</v>
      </c>
    </row>
    <row r="15" spans="2:4" ht="87">
      <c r="B15" t="s">
        <v>76</v>
      </c>
      <c r="C15" s="47" t="s">
        <v>77</v>
      </c>
      <c r="D15" s="39" t="s">
        <v>78</v>
      </c>
    </row>
    <row r="17" spans="2:4" s="48" customFormat="1">
      <c r="B17" s="52" t="s">
        <v>79</v>
      </c>
      <c r="D17" s="50"/>
    </row>
    <row r="18" spans="2:4" s="31" customFormat="1" ht="29">
      <c r="B18" s="56" t="s">
        <v>80</v>
      </c>
      <c r="C18" s="38" t="s">
        <v>81</v>
      </c>
      <c r="D18" s="54" t="s">
        <v>82</v>
      </c>
    </row>
    <row r="19" spans="2:4" s="31" customFormat="1">
      <c r="B19" s="56" t="s">
        <v>83</v>
      </c>
      <c r="C19" s="38" t="s">
        <v>84</v>
      </c>
      <c r="D19" s="54" t="s">
        <v>85</v>
      </c>
    </row>
    <row r="20" spans="2:4" s="31" customFormat="1" ht="87">
      <c r="B20" s="56" t="s">
        <v>86</v>
      </c>
      <c r="C20" s="55" t="s">
        <v>87</v>
      </c>
      <c r="D20" s="54" t="s">
        <v>88</v>
      </c>
    </row>
    <row r="21" spans="2:4" s="31" customFormat="1">
      <c r="B21" s="56" t="s">
        <v>89</v>
      </c>
      <c r="C21" s="55" t="s">
        <v>90</v>
      </c>
      <c r="D21" s="54" t="s">
        <v>91</v>
      </c>
    </row>
    <row r="22" spans="2:4" s="31" customFormat="1" ht="101.5">
      <c r="B22" s="56" t="s">
        <v>92</v>
      </c>
      <c r="C22" s="55" t="s">
        <v>93</v>
      </c>
      <c r="D22" s="54" t="s">
        <v>94</v>
      </c>
    </row>
    <row r="23" spans="2:4" ht="87">
      <c r="B23" t="s">
        <v>95</v>
      </c>
      <c r="C23" s="47" t="s">
        <v>154</v>
      </c>
      <c r="D23" s="39" t="s">
        <v>96</v>
      </c>
    </row>
    <row r="24" spans="2:4" ht="203">
      <c r="B24" t="s">
        <v>97</v>
      </c>
      <c r="C24" s="47" t="s">
        <v>155</v>
      </c>
      <c r="D24" s="39" t="s">
        <v>98</v>
      </c>
    </row>
    <row r="25" spans="2:4" ht="232">
      <c r="B25" t="s">
        <v>99</v>
      </c>
      <c r="C25" s="47" t="s">
        <v>156</v>
      </c>
      <c r="D25" s="39" t="s">
        <v>100</v>
      </c>
    </row>
    <row r="26" spans="2:4" ht="275.5">
      <c r="B26" t="s">
        <v>101</v>
      </c>
      <c r="C26" s="47" t="s">
        <v>102</v>
      </c>
      <c r="D26" s="39" t="s">
        <v>103</v>
      </c>
    </row>
    <row r="27" spans="2:4" ht="348">
      <c r="B27" t="s">
        <v>104</v>
      </c>
      <c r="C27" s="47" t="s">
        <v>105</v>
      </c>
      <c r="D27" s="39" t="s">
        <v>106</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35DD8-2765-455F-8315-C6D7BD0EB027}">
  <dimension ref="A1:A6"/>
  <sheetViews>
    <sheetView workbookViewId="0">
      <selection sqref="A1:A6"/>
    </sheetView>
  </sheetViews>
  <sheetFormatPr defaultRowHeight="14.5"/>
  <cols>
    <col min="1" max="1" width="22.54296875" customWidth="1"/>
  </cols>
  <sheetData>
    <row r="1" spans="1:1">
      <c r="A1" s="44" t="s">
        <v>107</v>
      </c>
    </row>
    <row r="2" spans="1:1">
      <c r="A2" s="43" t="s">
        <v>35</v>
      </c>
    </row>
    <row r="3" spans="1:1">
      <c r="A3" s="43" t="s">
        <v>51</v>
      </c>
    </row>
    <row r="4" spans="1:1">
      <c r="A4" s="43" t="s">
        <v>108</v>
      </c>
    </row>
    <row r="5" spans="1:1">
      <c r="A5" s="43" t="s">
        <v>50</v>
      </c>
    </row>
    <row r="6" spans="1:1">
      <c r="A6" s="43" t="s">
        <v>109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20</vt:i4>
      </vt:variant>
    </vt:vector>
  </HeadingPairs>
  <TitlesOfParts>
    <vt:vector size="25" baseType="lpstr">
      <vt:lpstr>GUM Instructions</vt:lpstr>
      <vt:lpstr>GUM Uncertainty</vt:lpstr>
      <vt:lpstr>GUM Examples</vt:lpstr>
      <vt:lpstr>Formula Reference</vt:lpstr>
      <vt:lpstr>Lookups</vt:lpstr>
      <vt:lpstr>'GUM Uncertainty'!Confidence</vt:lpstr>
      <vt:lpstr>'GUM Uncertainty'!CorrelationMatrix</vt:lpstr>
      <vt:lpstr>'GUM Uncertainty'!MeasurandDegF</vt:lpstr>
      <vt:lpstr>'GUM Uncertainty'!MeasurandDistributions</vt:lpstr>
      <vt:lpstr>'GUM Uncertainty'!Measurands</vt:lpstr>
      <vt:lpstr>'GUM Uncertainty'!MeasurandSensitivities</vt:lpstr>
      <vt:lpstr>'GUM Uncertainty'!MeasurandStdUnc</vt:lpstr>
      <vt:lpstr>'GUM Uncertainty'!MeasurandUncertainty</vt:lpstr>
      <vt:lpstr>'GUM Uncertainty'!NSamples</vt:lpstr>
      <vt:lpstr>OutCovariance</vt:lpstr>
      <vt:lpstr>'GUM Uncertainty'!OutputCoverageHiMC</vt:lpstr>
      <vt:lpstr>'GUM Uncertainty'!OutputCoverageLoMC</vt:lpstr>
      <vt:lpstr>OutputNames</vt:lpstr>
      <vt:lpstr>'GUM Uncertainty'!OutputUnits</vt:lpstr>
      <vt:lpstr>'GUM Uncertainty'!SigFigs</vt:lpstr>
      <vt:lpstr>'GUM Uncertainty'!ValidityCheckDelta</vt:lpstr>
      <vt:lpstr>'GUM Uncertainty'!VariableNames</vt:lpstr>
      <vt:lpstr>Y1VAR</vt:lpstr>
      <vt:lpstr>Y2VAR</vt:lpstr>
      <vt:lpstr>Y3VAR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Delker, Collin</dc:creator>
  <cp:keywords/>
  <dc:description/>
  <cp:lastModifiedBy>Delker, Collin</cp:lastModifiedBy>
  <cp:revision/>
  <dcterms:created xsi:type="dcterms:W3CDTF">2025-07-14T18:29:56Z</dcterms:created>
  <dcterms:modified xsi:type="dcterms:W3CDTF">2026-05-21T14:27:35Z</dcterms:modified>
  <cp:category/>
  <cp:contentStatus/>
</cp:coreProperties>
</file>